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bookViews>
    <workbookView xWindow="120" yWindow="120" windowWidth="12120" windowHeight="9120"/>
  </bookViews>
  <sheets>
    <sheet name="DA S0FTWARE" sheetId="1" r:id="rId1"/>
    <sheet name="code" sheetId="4" state="veryHidden" r:id="rId2"/>
    <sheet name="Compatibility Report" sheetId="5" state="veryHidden" r:id="rId3"/>
  </sheets>
  <definedNames>
    <definedName name="_xlnm.Print_Area" localSheetId="0">'DA S0FTWARE'!$B$2:$P$47</definedName>
  </definedNames>
  <calcPr calcId="124519"/>
</workbook>
</file>

<file path=xl/calcChain.xml><?xml version="1.0" encoding="utf-8"?>
<calcChain xmlns="http://schemas.openxmlformats.org/spreadsheetml/2006/main">
  <c r="X13" i="1"/>
  <c r="F47"/>
  <c r="M62" i="4"/>
  <c r="J64" s="1"/>
  <c r="B25"/>
  <c r="B26"/>
  <c r="B27"/>
  <c r="B28"/>
  <c r="B29"/>
  <c r="B30"/>
  <c r="B31"/>
  <c r="B32"/>
  <c r="B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24"/>
  <c r="C46" i="1"/>
  <c r="K44"/>
  <c r="J45" s="1"/>
  <c r="E25" i="4"/>
  <c r="E26"/>
  <c r="E27"/>
  <c r="E28"/>
  <c r="E29"/>
  <c r="E30"/>
  <c r="E31"/>
  <c r="E32"/>
  <c r="E33"/>
  <c r="E34"/>
  <c r="E35"/>
  <c r="E36"/>
  <c r="E37"/>
  <c r="E38"/>
  <c r="E39"/>
  <c r="E40"/>
  <c r="E41"/>
  <c r="E42"/>
  <c r="E43"/>
  <c r="E44"/>
  <c r="E45"/>
  <c r="E46"/>
  <c r="E47"/>
  <c r="E48"/>
  <c r="E49"/>
  <c r="E50"/>
  <c r="E51"/>
  <c r="E52"/>
  <c r="E53"/>
  <c r="E54"/>
  <c r="E55"/>
  <c r="E56"/>
  <c r="E57"/>
  <c r="E58"/>
  <c r="E59"/>
  <c r="E24"/>
  <c r="N70"/>
  <c r="K24"/>
  <c r="K25"/>
  <c r="K26"/>
  <c r="K27"/>
  <c r="K28"/>
  <c r="K29"/>
  <c r="K30"/>
  <c r="K31"/>
  <c r="K32"/>
  <c r="K33"/>
  <c r="K34"/>
  <c r="K35"/>
  <c r="K36"/>
  <c r="K37"/>
  <c r="K38"/>
  <c r="K39"/>
  <c r="K40"/>
  <c r="K41"/>
  <c r="K42"/>
  <c r="K43"/>
  <c r="K44"/>
  <c r="K45"/>
  <c r="K46"/>
  <c r="K47"/>
  <c r="K48"/>
  <c r="K49"/>
  <c r="K50"/>
  <c r="K51"/>
  <c r="K52"/>
  <c r="K53"/>
  <c r="K54"/>
  <c r="K55"/>
  <c r="K56"/>
  <c r="K57"/>
  <c r="K58"/>
  <c r="K59"/>
  <c r="J44" i="1" l="1"/>
  <c r="L45"/>
  <c r="K6"/>
  <c r="L6" s="1"/>
  <c r="K7"/>
  <c r="L7" s="1"/>
  <c r="K8"/>
  <c r="L8" s="1"/>
  <c r="K9"/>
  <c r="L9" s="1"/>
  <c r="K10"/>
  <c r="L10" s="1"/>
  <c r="K11"/>
  <c r="L11" s="1"/>
  <c r="K12"/>
  <c r="L12" s="1"/>
  <c r="K13"/>
  <c r="L13" s="1"/>
  <c r="K14"/>
  <c r="L14" s="1"/>
  <c r="K15"/>
  <c r="L15" s="1"/>
  <c r="K16"/>
  <c r="L16" s="1"/>
  <c r="K17"/>
  <c r="L17"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5"/>
  <c r="M5" s="1"/>
  <c r="C37"/>
  <c r="E37" s="1"/>
  <c r="C38"/>
  <c r="E38" s="1"/>
  <c r="C39"/>
  <c r="E39" s="1"/>
  <c r="C40"/>
  <c r="E40" s="1"/>
  <c r="C41"/>
  <c r="E41" s="1"/>
  <c r="C42"/>
  <c r="D42" s="1"/>
  <c r="C43"/>
  <c r="E43" s="1"/>
  <c r="C44"/>
  <c r="D44" s="1"/>
  <c r="C45"/>
  <c r="E45" s="1"/>
  <c r="D37" l="1"/>
  <c r="L5"/>
  <c r="D45"/>
  <c r="D41"/>
  <c r="F41" s="1"/>
  <c r="H41" s="1"/>
  <c r="F45"/>
  <c r="D43"/>
  <c r="F43" s="1"/>
  <c r="H43" s="1"/>
  <c r="D39"/>
  <c r="F39" s="1"/>
  <c r="H39" s="1"/>
  <c r="F37"/>
  <c r="H37" s="1"/>
  <c r="D40"/>
  <c r="F40" s="1"/>
  <c r="H40" s="1"/>
  <c r="D38"/>
  <c r="F38" s="1"/>
  <c r="H38" s="1"/>
  <c r="E44"/>
  <c r="F44" s="1"/>
  <c r="H44" s="1"/>
  <c r="E42"/>
  <c r="F42" s="1"/>
  <c r="H42" s="1"/>
  <c r="M42"/>
  <c r="N42" s="1"/>
  <c r="P42" s="1"/>
  <c r="M41"/>
  <c r="N41" s="1"/>
  <c r="P41" s="1"/>
  <c r="M36"/>
  <c r="M35"/>
  <c r="N35" s="1"/>
  <c r="P35" s="1"/>
  <c r="M34"/>
  <c r="N34" s="1"/>
  <c r="P34" s="1"/>
  <c r="M33"/>
  <c r="N33" s="1"/>
  <c r="P33" s="1"/>
  <c r="M32"/>
  <c r="M31"/>
  <c r="N31" s="1"/>
  <c r="P31" s="1"/>
  <c r="M30"/>
  <c r="N30" s="1"/>
  <c r="P30" s="1"/>
  <c r="M29"/>
  <c r="M28"/>
  <c r="N28" s="1"/>
  <c r="P28" s="1"/>
  <c r="M27"/>
  <c r="N27" s="1"/>
  <c r="P27" s="1"/>
  <c r="M26"/>
  <c r="N26" s="1"/>
  <c r="P26" s="1"/>
  <c r="M25"/>
  <c r="M24"/>
  <c r="N24" s="1"/>
  <c r="P24" s="1"/>
  <c r="M23"/>
  <c r="N23" s="1"/>
  <c r="P23" s="1"/>
  <c r="M22"/>
  <c r="N22" s="1"/>
  <c r="P22" s="1"/>
  <c r="M21"/>
  <c r="M20"/>
  <c r="N20" s="1"/>
  <c r="P20" s="1"/>
  <c r="M19"/>
  <c r="N19" s="1"/>
  <c r="P19" s="1"/>
  <c r="M18"/>
  <c r="N18" s="1"/>
  <c r="P18" s="1"/>
  <c r="M17"/>
  <c r="M16"/>
  <c r="N16" s="1"/>
  <c r="P16" s="1"/>
  <c r="M15"/>
  <c r="N15" s="1"/>
  <c r="P15" s="1"/>
  <c r="M14"/>
  <c r="N14" s="1"/>
  <c r="P14" s="1"/>
  <c r="M13"/>
  <c r="M12"/>
  <c r="N12" s="1"/>
  <c r="P12" s="1"/>
  <c r="M11"/>
  <c r="N11" s="1"/>
  <c r="P11" s="1"/>
  <c r="M10"/>
  <c r="N10" s="1"/>
  <c r="P10" s="1"/>
  <c r="M9"/>
  <c r="M8"/>
  <c r="N8" s="1"/>
  <c r="P8" s="1"/>
  <c r="M7"/>
  <c r="N7" s="1"/>
  <c r="P7" s="1"/>
  <c r="M6"/>
  <c r="N6" s="1"/>
  <c r="P6" s="1"/>
  <c r="N36"/>
  <c r="P36" s="1"/>
  <c r="N32"/>
  <c r="P32" s="1"/>
  <c r="N29"/>
  <c r="P29" s="1"/>
  <c r="N25"/>
  <c r="P25" s="1"/>
  <c r="N21"/>
  <c r="P21" s="1"/>
  <c r="N17"/>
  <c r="P17" s="1"/>
  <c r="N13"/>
  <c r="P13" s="1"/>
  <c r="N9"/>
  <c r="P9" s="1"/>
  <c r="L44"/>
  <c r="O44"/>
  <c r="M44"/>
  <c r="O45"/>
  <c r="M45"/>
  <c r="K45"/>
  <c r="P44"/>
  <c r="N44"/>
  <c r="P45"/>
  <c r="N45"/>
  <c r="M43"/>
  <c r="N43" s="1"/>
  <c r="M40"/>
  <c r="N40" s="1"/>
  <c r="M39"/>
  <c r="N39" s="1"/>
  <c r="M38"/>
  <c r="N38" s="1"/>
  <c r="M37"/>
  <c r="N37" s="1"/>
  <c r="H45"/>
  <c r="R6" i="4"/>
  <c r="J70"/>
  <c r="L62"/>
  <c r="L63" s="1"/>
  <c r="U13"/>
  <c r="U12"/>
  <c r="K4" i="1"/>
  <c r="F4"/>
  <c r="N4" s="1"/>
  <c r="N8" i="4"/>
  <c r="M24"/>
  <c r="N24"/>
  <c r="M25"/>
  <c r="N25"/>
  <c r="M26"/>
  <c r="N26"/>
  <c r="M27"/>
  <c r="N27"/>
  <c r="M28"/>
  <c r="N28"/>
  <c r="M29"/>
  <c r="N29"/>
  <c r="M30"/>
  <c r="N30"/>
  <c r="M31"/>
  <c r="N31"/>
  <c r="M32"/>
  <c r="N32"/>
  <c r="M33"/>
  <c r="N33"/>
  <c r="M34"/>
  <c r="N34"/>
  <c r="M35"/>
  <c r="N35"/>
  <c r="M36"/>
  <c r="N36"/>
  <c r="M37"/>
  <c r="N37"/>
  <c r="M38"/>
  <c r="N38"/>
  <c r="M39"/>
  <c r="N39"/>
  <c r="M40"/>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J8"/>
  <c r="S8"/>
  <c r="Q8"/>
  <c r="H4" i="1" s="1"/>
  <c r="M8" i="4"/>
  <c r="J6" l="1"/>
  <c r="K6" s="1"/>
  <c r="J23"/>
  <c r="K23" s="1"/>
  <c r="P4" i="1"/>
  <c r="O6" i="4"/>
  <c r="J63"/>
  <c r="K63" s="1"/>
  <c r="P37" i="1"/>
  <c r="P39"/>
  <c r="P40"/>
  <c r="P38"/>
  <c r="P43"/>
  <c r="M23" i="4"/>
  <c r="N23" s="1"/>
  <c r="Q6" l="1"/>
  <c r="P6"/>
  <c r="O70"/>
  <c r="J68" s="1"/>
  <c r="P23"/>
  <c r="T24"/>
  <c r="U24" l="1"/>
  <c r="T23"/>
  <c r="T22" s="1"/>
  <c r="G37" i="1"/>
  <c r="G42"/>
  <c r="G38"/>
  <c r="O41"/>
  <c r="O35"/>
  <c r="O33"/>
  <c r="O32"/>
  <c r="O30"/>
  <c r="O28"/>
  <c r="O26"/>
  <c r="O24"/>
  <c r="O22"/>
  <c r="O20"/>
  <c r="O18"/>
  <c r="O17"/>
  <c r="O16"/>
  <c r="O15"/>
  <c r="O14"/>
  <c r="O13"/>
  <c r="O12"/>
  <c r="O11"/>
  <c r="O10"/>
  <c r="O9"/>
  <c r="O8"/>
  <c r="O7"/>
  <c r="O6"/>
  <c r="O42"/>
  <c r="O36"/>
  <c r="O34"/>
  <c r="O31"/>
  <c r="O29"/>
  <c r="O27"/>
  <c r="O25"/>
  <c r="O23"/>
  <c r="O21"/>
  <c r="O19"/>
  <c r="G45"/>
  <c r="G43"/>
  <c r="G41"/>
  <c r="G39"/>
  <c r="G44"/>
  <c r="G40"/>
  <c r="O37"/>
  <c r="O39"/>
  <c r="O40"/>
  <c r="O38"/>
  <c r="O43"/>
  <c r="E4"/>
  <c r="M4" s="1"/>
  <c r="D4"/>
  <c r="L4" s="1"/>
  <c r="C31"/>
  <c r="C32"/>
  <c r="C33"/>
  <c r="C34"/>
  <c r="C35"/>
  <c r="C36"/>
  <c r="C23"/>
  <c r="C24"/>
  <c r="C25"/>
  <c r="C26"/>
  <c r="C27"/>
  <c r="C28"/>
  <c r="C29"/>
  <c r="C30"/>
  <c r="C11"/>
  <c r="C12"/>
  <c r="C13"/>
  <c r="C14"/>
  <c r="C15"/>
  <c r="C16"/>
  <c r="C17"/>
  <c r="C18"/>
  <c r="C19"/>
  <c r="C20"/>
  <c r="C21"/>
  <c r="C22"/>
  <c r="C6"/>
  <c r="C7"/>
  <c r="C8"/>
  <c r="C9"/>
  <c r="C10"/>
  <c r="C5"/>
  <c r="V24" i="4" l="1"/>
  <c r="D23"/>
  <c r="E36" i="1"/>
  <c r="D36"/>
  <c r="D5"/>
  <c r="E5"/>
  <c r="D6"/>
  <c r="E6"/>
  <c r="D7"/>
  <c r="E7"/>
  <c r="D8"/>
  <c r="E8"/>
  <c r="D9"/>
  <c r="E9"/>
  <c r="D10"/>
  <c r="E10"/>
  <c r="D11"/>
  <c r="E11"/>
  <c r="D12"/>
  <c r="E12"/>
  <c r="D13"/>
  <c r="E13"/>
  <c r="D14"/>
  <c r="E14"/>
  <c r="D15"/>
  <c r="E15"/>
  <c r="D16"/>
  <c r="E16"/>
  <c r="D17"/>
  <c r="E17"/>
  <c r="D18"/>
  <c r="E18"/>
  <c r="D19"/>
  <c r="E19"/>
  <c r="D20"/>
  <c r="E20"/>
  <c r="D21"/>
  <c r="E21"/>
  <c r="D22"/>
  <c r="E22"/>
  <c r="D23"/>
  <c r="E23"/>
  <c r="D24"/>
  <c r="E24"/>
  <c r="D25"/>
  <c r="E25"/>
  <c r="D26"/>
  <c r="E26"/>
  <c r="D27"/>
  <c r="E27"/>
  <c r="D28"/>
  <c r="E28"/>
  <c r="D29"/>
  <c r="E29"/>
  <c r="D30"/>
  <c r="E30"/>
  <c r="D31"/>
  <c r="E31"/>
  <c r="D32"/>
  <c r="E32"/>
  <c r="D33"/>
  <c r="E33"/>
  <c r="D34"/>
  <c r="E34"/>
  <c r="D35"/>
  <c r="E35"/>
  <c r="W24" i="4" l="1"/>
  <c r="G4" i="1" s="1"/>
  <c r="O4" s="1"/>
  <c r="E22" i="4"/>
  <c r="B3" i="1" s="1"/>
  <c r="F7"/>
  <c r="G7" s="1"/>
  <c r="F6"/>
  <c r="G6" s="1"/>
  <c r="N5"/>
  <c r="O5" s="1"/>
  <c r="F5"/>
  <c r="H7"/>
  <c r="H6"/>
  <c r="F36"/>
  <c r="G36" s="1"/>
  <c r="F35"/>
  <c r="G35" s="1"/>
  <c r="F34"/>
  <c r="G34" s="1"/>
  <c r="F33"/>
  <c r="G33" s="1"/>
  <c r="F32"/>
  <c r="G32" s="1"/>
  <c r="F31"/>
  <c r="G31" s="1"/>
  <c r="F30"/>
  <c r="G30" s="1"/>
  <c r="F29"/>
  <c r="G29" s="1"/>
  <c r="F28"/>
  <c r="G28" s="1"/>
  <c r="F27"/>
  <c r="G27" s="1"/>
  <c r="F26"/>
  <c r="G26" s="1"/>
  <c r="F25"/>
  <c r="G25" s="1"/>
  <c r="F24"/>
  <c r="G24" s="1"/>
  <c r="F23"/>
  <c r="G23" s="1"/>
  <c r="F22"/>
  <c r="G22" s="1"/>
  <c r="F21"/>
  <c r="G21" s="1"/>
  <c r="F20"/>
  <c r="G20" s="1"/>
  <c r="F19"/>
  <c r="G19" s="1"/>
  <c r="F18"/>
  <c r="G18" s="1"/>
  <c r="F17"/>
  <c r="G17" s="1"/>
  <c r="F16"/>
  <c r="G16" s="1"/>
  <c r="F15"/>
  <c r="G15" s="1"/>
  <c r="F14"/>
  <c r="G14" s="1"/>
  <c r="F13"/>
  <c r="G13" s="1"/>
  <c r="F12"/>
  <c r="G12" s="1"/>
  <c r="F11"/>
  <c r="G11" s="1"/>
  <c r="F10"/>
  <c r="G10" s="1"/>
  <c r="F9"/>
  <c r="G9" s="1"/>
  <c r="F8"/>
  <c r="G8" s="1"/>
  <c r="H35"/>
  <c r="H33"/>
  <c r="H31"/>
  <c r="H29"/>
  <c r="H27"/>
  <c r="H25"/>
  <c r="H23"/>
  <c r="H19"/>
  <c r="H15"/>
  <c r="P5"/>
  <c r="H11" l="1"/>
  <c r="H9"/>
  <c r="H13"/>
  <c r="H17"/>
  <c r="H21"/>
  <c r="H8"/>
  <c r="H10"/>
  <c r="H12"/>
  <c r="H14"/>
  <c r="H16"/>
  <c r="H18"/>
  <c r="H20"/>
  <c r="H22"/>
  <c r="H24"/>
  <c r="H26"/>
  <c r="H28"/>
  <c r="H30"/>
  <c r="H32"/>
  <c r="H34"/>
  <c r="H36"/>
  <c r="H5"/>
  <c r="G5"/>
</calcChain>
</file>

<file path=xl/comments1.xml><?xml version="1.0" encoding="utf-8"?>
<comments xmlns="http://schemas.openxmlformats.org/spreadsheetml/2006/main">
  <authors>
    <author>GSREDDY</author>
  </authors>
  <commentList>
    <comment ref="S5" authorId="0">
      <text>
        <r>
          <rPr>
            <b/>
            <sz val="8"/>
            <color indexed="9"/>
            <rFont val="Tahoma"/>
            <family val="2"/>
          </rPr>
          <t>Insret Da Percent only
EX:24
do not give % symbol</t>
        </r>
        <r>
          <rPr>
            <sz val="8"/>
            <color indexed="9"/>
            <rFont val="Tahoma"/>
            <family val="2"/>
          </rPr>
          <t xml:space="preserve">
</t>
        </r>
      </text>
    </comment>
  </commentList>
</comments>
</file>

<file path=xl/comments2.xml><?xml version="1.0" encoding="utf-8"?>
<comments xmlns="http://schemas.openxmlformats.org/spreadsheetml/2006/main">
  <authors>
    <author>gsreddy</author>
  </authors>
  <commentList>
    <comment ref="H2" authorId="0">
      <text>
        <r>
          <rPr>
            <b/>
            <sz val="8"/>
            <color indexed="81"/>
            <rFont val="Tahoma"/>
            <family val="2"/>
          </rPr>
          <t>gsreddy:</t>
        </r>
        <r>
          <rPr>
            <sz val="8"/>
            <color indexed="81"/>
            <rFont val="Tahoma"/>
            <family val="2"/>
          </rPr>
          <t xml:space="preserve">
RPS 2010</t>
        </r>
      </text>
    </comment>
  </commentList>
</comments>
</file>

<file path=xl/sharedStrings.xml><?xml version="1.0" encoding="utf-8"?>
<sst xmlns="http://schemas.openxmlformats.org/spreadsheetml/2006/main" count="128" uniqueCount="74">
  <si>
    <t xml:space="preserve">Basic Pay  </t>
  </si>
  <si>
    <t>To Be</t>
  </si>
  <si>
    <t>Already</t>
  </si>
  <si>
    <t>To ZPPF</t>
  </si>
  <si>
    <t>CASH</t>
  </si>
  <si>
    <t>Edit only Green color cells</t>
  </si>
  <si>
    <t>D.A READY RECKONER</t>
  </si>
  <si>
    <t>ZPPF</t>
  </si>
  <si>
    <t>GPF</t>
  </si>
  <si>
    <t>CSS</t>
  </si>
  <si>
    <t>Jan</t>
  </si>
  <si>
    <t>Feb</t>
  </si>
  <si>
    <t>Mar</t>
  </si>
  <si>
    <t>Apr</t>
  </si>
  <si>
    <t>May</t>
  </si>
  <si>
    <t>Jun</t>
  </si>
  <si>
    <t>Jul</t>
  </si>
  <si>
    <t>Aug</t>
  </si>
  <si>
    <t>Sep</t>
  </si>
  <si>
    <t>Oct</t>
  </si>
  <si>
    <t>Nov</t>
  </si>
  <si>
    <t>Dec</t>
  </si>
  <si>
    <t>Diff</t>
  </si>
  <si>
    <t>Jan 10</t>
  </si>
  <si>
    <t>Feb 10</t>
  </si>
  <si>
    <t>Mar 10</t>
  </si>
  <si>
    <t>Apr 10</t>
  </si>
  <si>
    <t>May 10</t>
  </si>
  <si>
    <t>Jun 10</t>
  </si>
  <si>
    <t>Jul 10</t>
  </si>
  <si>
    <t>Aug 10</t>
  </si>
  <si>
    <t>Sep 10</t>
  </si>
  <si>
    <t>Oct 10</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</si>
  <si>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</si>
  <si>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</si>
  <si>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</si>
  <si>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</si>
  <si>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</si>
  <si>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</si>
  <si>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</si>
  <si>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</si>
  <si>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</si>
  <si>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</si>
  <si>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</si>
  <si>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</si>
  <si>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</si>
  <si>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</si>
  <si>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</si>
  <si>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</si>
  <si>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</si>
  <si>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</si>
  <si>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</si>
  <si>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</si>
  <si>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</si>
  <si>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Aug 12</t>
  </si>
  <si>
    <t>Sep 12</t>
  </si>
  <si>
    <t>Oct 12</t>
  </si>
  <si>
    <t>Nov 12</t>
  </si>
  <si>
    <t>Dec 12</t>
  </si>
  <si>
    <t>Teacher's Union Name</t>
  </si>
  <si>
    <t>No</t>
  </si>
  <si>
    <t>Date</t>
  </si>
  <si>
    <t>DA GO(P)  No</t>
  </si>
  <si>
    <t>Compatibility Report for DA software PRC 2010.xlsx</t>
  </si>
  <si>
    <t>Run on 08/11/2010 17:41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</si>
  <si>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</si>
  <si>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</si>
  <si>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</si>
  <si>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</si>
  <si>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_______</t>
  </si>
  <si>
    <r>
      <t xml:space="preserve">D.A
</t>
    </r>
    <r>
      <rPr>
        <b/>
        <sz val="12"/>
        <color indexed="10"/>
        <rFont val="Arial"/>
        <family val="2"/>
      </rPr>
      <t>(For Print Use legal Pepar)</t>
    </r>
  </si>
  <si>
    <t>Increment Rate</t>
  </si>
  <si>
    <t>UNIT</t>
  </si>
  <si>
    <t>xyz</t>
  </si>
</sst>
</file>

<file path=xl/styles.xml><?xml version="1.0" encoding="utf-8"?>
<styleSheet xmlns="http://schemas.openxmlformats.org/spreadsheetml/2006/main">
  <numFmts count="4">
    <numFmt numFmtId="164" formatCode="0.000%"/>
    <numFmt numFmtId="165" formatCode="mmm\ yy"/>
    <numFmt numFmtId="166" formatCode="_(* #,##0_);_(* \(#,##0\);_(* &quot;-&quot;??_);_(@_)"/>
    <numFmt numFmtId="167" formatCode="dd\-mm\-yyyy"/>
  </numFmts>
  <fonts count="26">
    <font>
      <sz val="10"/>
      <name val="Arial"/>
    </font>
    <font>
      <b/>
      <sz val="10"/>
      <name val="Arial"/>
      <family val="2"/>
    </font>
    <font>
      <b/>
      <sz val="25"/>
      <color indexed="10"/>
      <name val="Arial"/>
      <family val="2"/>
    </font>
    <font>
      <b/>
      <sz val="10"/>
      <color theme="0"/>
      <name val="Arial"/>
      <family val="2"/>
    </font>
    <font>
      <sz val="10"/>
      <name val="Arial"/>
      <family val="2"/>
    </font>
    <font>
      <b/>
      <sz val="12"/>
      <name val="Arial"/>
      <family val="2"/>
    </font>
    <font>
      <b/>
      <sz val="12"/>
      <color theme="0"/>
      <name val="Arial"/>
      <family val="2"/>
    </font>
    <font>
      <b/>
      <sz val="8"/>
      <color indexed="81"/>
      <name val="Tahoma"/>
      <family val="2"/>
    </font>
    <font>
      <sz val="8"/>
      <color indexed="81"/>
      <name val="Tahoma"/>
      <family val="2"/>
    </font>
    <font>
      <b/>
      <sz val="15"/>
      <name val="Arial"/>
      <family val="2"/>
    </font>
    <font>
      <b/>
      <sz val="15"/>
      <color theme="0"/>
      <name val="Arial"/>
      <family val="2"/>
    </font>
    <font>
      <b/>
      <sz val="13"/>
      <name val="Arial"/>
      <family val="2"/>
    </font>
    <font>
      <b/>
      <sz val="30"/>
      <color theme="0"/>
      <name val="Arial"/>
      <family val="2"/>
    </font>
    <font>
      <b/>
      <sz val="20"/>
      <name val="Arial"/>
      <family val="2"/>
    </font>
    <font>
      <sz val="15"/>
      <name val="Arial"/>
      <family val="2"/>
    </font>
    <font>
      <b/>
      <sz val="10"/>
      <name val="Arial"/>
    </font>
    <font>
      <b/>
      <sz val="12"/>
      <color indexed="10"/>
      <name val="Arial"/>
      <family val="2"/>
    </font>
    <font>
      <b/>
      <sz val="8"/>
      <color indexed="9"/>
      <name val="Tahoma"/>
      <family val="2"/>
    </font>
    <font>
      <sz val="8"/>
      <color indexed="9"/>
      <name val="Tahoma"/>
      <family val="2"/>
    </font>
    <font>
      <b/>
      <sz val="12"/>
      <name val="Albertus"/>
      <family val="2"/>
    </font>
    <font>
      <b/>
      <sz val="11"/>
      <name val="Agency FB"/>
      <family val="2"/>
    </font>
    <font>
      <b/>
      <sz val="10"/>
      <name val="Arial Black"/>
      <family val="2"/>
    </font>
    <font>
      <b/>
      <sz val="10"/>
      <name val="Arial Narrow"/>
      <family val="2"/>
    </font>
    <font>
      <b/>
      <sz val="12"/>
      <name val="Arial "/>
    </font>
    <font>
      <b/>
      <sz val="10"/>
      <name val="Clarendon Extended"/>
      <family val="1"/>
    </font>
    <font>
      <b/>
      <sz val="10"/>
      <name val="Copperplate Gothic Light"/>
      <family val="2"/>
    </font>
  </fonts>
  <fills count="13">
    <fill>
      <patternFill patternType="none"/>
    </fill>
    <fill>
      <patternFill patternType="gray125"/>
    </fill>
    <fill>
      <patternFill patternType="solid">
        <fgColor indexed="13"/>
        <bgColor indexed="64"/>
      </patternFill>
    </fill>
    <fill>
      <patternFill patternType="solid">
        <fgColor indexed="49"/>
        <bgColor indexed="64"/>
      </patternFill>
    </fill>
    <fill>
      <patternFill patternType="solid">
        <fgColor rgb="FF00B050"/>
        <bgColor indexed="64"/>
      </patternFill>
    </fill>
    <fill>
      <patternFill patternType="solid">
        <fgColor theme="5" tint="-0.499984740745262"/>
        <bgColor indexed="64"/>
      </patternFill>
    </fill>
    <fill>
      <patternFill patternType="solid">
        <fgColor theme="7"/>
        <bgColor indexed="64"/>
      </patternFill>
    </fill>
    <fill>
      <gradientFill degree="90">
        <stop position="0">
          <color theme="0"/>
        </stop>
        <stop position="1">
          <color theme="4"/>
        </stop>
      </gradient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ck">
        <color rgb="FFC00000"/>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style="thick">
        <color rgb="FFC00000"/>
      </right>
      <top/>
      <bottom style="thick">
        <color rgb="FFC00000"/>
      </bottom>
      <diagonal/>
    </border>
    <border>
      <left style="thick">
        <color rgb="FFC00000"/>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
      <left style="thick">
        <color rgb="FFC00000"/>
      </left>
      <right style="thin">
        <color indexed="64"/>
      </right>
      <top style="thin">
        <color indexed="64"/>
      </top>
      <bottom style="thick">
        <color rgb="FFC00000"/>
      </bottom>
      <diagonal/>
    </border>
    <border>
      <left style="thin">
        <color indexed="64"/>
      </left>
      <right style="thick">
        <color rgb="FFC00000"/>
      </right>
      <top style="thin">
        <color indexed="64"/>
      </top>
      <bottom style="thick">
        <color rgb="FFC00000"/>
      </bottom>
      <diagonal/>
    </border>
    <border>
      <left style="thin">
        <color indexed="64"/>
      </left>
      <right style="medium">
        <color rgb="FFC00000"/>
      </right>
      <top style="thin">
        <color indexed="64"/>
      </top>
      <bottom style="thin">
        <color indexed="64"/>
      </bottom>
      <diagonal/>
    </border>
    <border>
      <left style="thin">
        <color indexed="64"/>
      </left>
      <right style="medium">
        <color rgb="FFC00000"/>
      </right>
      <top style="thin">
        <color indexed="64"/>
      </top>
      <bottom style="medium">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rgb="FFC00000"/>
      </left>
      <right style="thin">
        <color indexed="64"/>
      </right>
      <top style="thick">
        <color rgb="FFC00000"/>
      </top>
      <bottom style="thin">
        <color indexed="64"/>
      </bottom>
      <diagonal/>
    </border>
    <border>
      <left/>
      <right style="thick">
        <color rgb="FFC00000"/>
      </right>
      <top style="thick">
        <color rgb="FFC00000"/>
      </top>
      <bottom style="thin">
        <color indexed="64"/>
      </bottom>
      <diagonal/>
    </border>
    <border>
      <left style="thick">
        <color rgb="FFC00000"/>
      </left>
      <right style="thin">
        <color indexed="64"/>
      </right>
      <top/>
      <bottom style="thick">
        <color rgb="FFC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ck">
        <color rgb="FFC00000"/>
      </left>
      <right style="thick">
        <color rgb="FFC00000"/>
      </right>
      <top style="thick">
        <color rgb="FFC00000"/>
      </top>
      <bottom style="thick">
        <color rgb="FFC00000"/>
      </bottom>
      <diagonal/>
    </border>
    <border>
      <left style="thick">
        <color rgb="FFC00000"/>
      </left>
      <right/>
      <top style="thick">
        <color rgb="FFC00000"/>
      </top>
      <bottom style="thick">
        <color rgb="FFC00000"/>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05">
    <xf numFmtId="0" fontId="0" fillId="0" borderId="0" xfId="0"/>
    <xf numFmtId="0" fontId="0" fillId="0" borderId="0" xfId="0" applyAlignment="1">
      <alignment horizontal="center"/>
    </xf>
    <xf numFmtId="0" fontId="4" fillId="0" borderId="0" xfId="0" applyFont="1"/>
    <xf numFmtId="0" fontId="1" fillId="3" borderId="8" xfId="0" applyFont="1" applyFill="1" applyBorder="1" applyAlignment="1">
      <alignment horizontal="center" vertical="center"/>
    </xf>
    <xf numFmtId="0" fontId="1" fillId="3" borderId="10" xfId="0" applyFont="1" applyFill="1" applyBorder="1" applyAlignment="1">
      <alignment horizontal="center" vertical="center"/>
    </xf>
    <xf numFmtId="0" fontId="3" fillId="4" borderId="12" xfId="0" applyFont="1" applyFill="1" applyBorder="1" applyAlignment="1" applyProtection="1">
      <alignment horizontal="center" vertical="center"/>
      <protection locked="0" hidden="1"/>
    </xf>
    <xf numFmtId="0" fontId="3" fillId="4" borderId="13" xfId="0" applyFont="1" applyFill="1" applyBorder="1" applyAlignment="1" applyProtection="1">
      <alignment horizontal="center" vertical="center"/>
      <protection locked="0" hidden="1"/>
    </xf>
    <xf numFmtId="0" fontId="4" fillId="0" borderId="0" xfId="0" applyFont="1" applyAlignment="1">
      <alignment wrapText="1"/>
    </xf>
    <xf numFmtId="0" fontId="1" fillId="0" borderId="0" xfId="0" applyFont="1" applyFill="1" applyAlignment="1">
      <alignment horizontal="center" vertical="center"/>
    </xf>
    <xf numFmtId="0" fontId="0" fillId="0" borderId="0" xfId="0" applyAlignment="1">
      <alignment vertical="center"/>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lignment vertical="center"/>
    </xf>
    <xf numFmtId="164" fontId="11" fillId="4" borderId="9" xfId="0" applyNumberFormat="1" applyFont="1" applyFill="1" applyBorder="1" applyAlignment="1" applyProtection="1">
      <alignment horizontal="center" vertical="center"/>
      <protection locked="0" hidden="1"/>
    </xf>
    <xf numFmtId="164" fontId="11" fillId="4" borderId="11" xfId="0" applyNumberFormat="1" applyFont="1" applyFill="1" applyBorder="1" applyAlignment="1" applyProtection="1">
      <alignment horizontal="center" vertical="center"/>
      <protection locked="0" hidden="1"/>
    </xf>
    <xf numFmtId="0" fontId="4" fillId="0" borderId="0" xfId="0" applyFont="1" applyBorder="1" applyAlignment="1">
      <alignment horizontal="center"/>
    </xf>
    <xf numFmtId="0" fontId="0" fillId="0" borderId="0" xfId="0" applyBorder="1"/>
    <xf numFmtId="0" fontId="0" fillId="0" borderId="0" xfId="0" applyBorder="1" applyAlignment="1">
      <alignment horizontal="center"/>
    </xf>
    <xf numFmtId="0" fontId="0" fillId="7" borderId="15" xfId="0" applyFill="1" applyBorder="1" applyAlignment="1"/>
    <xf numFmtId="14" fontId="0" fillId="0" borderId="0" xfId="0" applyNumberFormat="1"/>
    <xf numFmtId="0" fontId="14" fillId="0" borderId="0" xfId="0" applyFont="1"/>
    <xf numFmtId="165" fontId="14" fillId="0" borderId="0" xfId="0" applyNumberFormat="1" applyFont="1"/>
    <xf numFmtId="0" fontId="9" fillId="0" borderId="0" xfId="0" applyFont="1" applyFill="1" applyAlignment="1">
      <alignment horizontal="center" vertical="center"/>
    </xf>
    <xf numFmtId="0" fontId="9" fillId="8" borderId="8" xfId="0" applyFont="1" applyFill="1" applyBorder="1" applyAlignment="1">
      <alignment horizontal="center" vertical="center"/>
    </xf>
    <xf numFmtId="0" fontId="9" fillId="8" borderId="9" xfId="0" applyFont="1" applyFill="1" applyBorder="1" applyAlignment="1">
      <alignment horizontal="center" vertical="center"/>
    </xf>
    <xf numFmtId="0" fontId="0" fillId="4" borderId="11" xfId="0" applyFill="1" applyBorder="1" applyAlignment="1"/>
    <xf numFmtId="0" fontId="0" fillId="0" borderId="0" xfId="0" applyProtection="1">
      <protection locked="0" hidden="1"/>
    </xf>
    <xf numFmtId="14" fontId="0" fillId="0" borderId="0" xfId="0" applyNumberFormat="1" applyProtection="1">
      <protection locked="0" hidden="1"/>
    </xf>
    <xf numFmtId="165" fontId="0" fillId="0" borderId="0" xfId="0" applyNumberFormat="1" applyProtection="1">
      <protection locked="0" hidden="1"/>
    </xf>
    <xf numFmtId="0" fontId="14" fillId="0" borderId="0" xfId="0" applyFont="1" applyProtection="1">
      <protection locked="0" hidden="1"/>
    </xf>
    <xf numFmtId="0" fontId="10"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5" fillId="0" borderId="0" xfId="0" applyNumberFormat="1" applyFont="1" applyAlignment="1">
      <alignment vertical="top" wrapText="1"/>
    </xf>
    <xf numFmtId="0" fontId="1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Border="1" applyAlignment="1">
      <alignment vertical="top" wrapText="1"/>
    </xf>
    <xf numFmtId="0" fontId="15" fillId="0" borderId="0" xfId="0" applyFont="1" applyAlignment="1">
      <alignment horizontal="center" vertical="top" wrapText="1"/>
    </xf>
    <xf numFmtId="0" fontId="0" fillId="0" borderId="0" xfId="0" applyAlignment="1">
      <alignment horizontal="center" vertical="top" wrapText="1"/>
    </xf>
    <xf numFmtId="0" fontId="15" fillId="0" borderId="0" xfId="0" applyNumberFormat="1" applyFont="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5" fillId="10" borderId="1" xfId="0" applyFont="1" applyFill="1" applyBorder="1" applyAlignment="1">
      <alignment horizontal="center"/>
    </xf>
    <xf numFmtId="0" fontId="14" fillId="0" borderId="0" xfId="0" applyFont="1" applyAlignment="1" applyProtection="1">
      <protection locked="0" hidden="1"/>
    </xf>
    <xf numFmtId="0" fontId="5" fillId="4" borderId="10" xfId="0" applyFont="1" applyFill="1" applyBorder="1" applyAlignment="1" applyProtection="1">
      <alignment horizontal="center" vertical="center"/>
      <protection locked="0" hidden="1"/>
    </xf>
    <xf numFmtId="0" fontId="0" fillId="0" borderId="0" xfId="0" applyFill="1"/>
    <xf numFmtId="0" fontId="1" fillId="3" borderId="24" xfId="0" applyFont="1" applyFill="1" applyBorder="1" applyAlignment="1">
      <alignment horizontal="left" vertical="center"/>
    </xf>
    <xf numFmtId="0" fontId="0" fillId="0" borderId="25" xfId="0" applyBorder="1"/>
    <xf numFmtId="0" fontId="1" fillId="3" borderId="26" xfId="0" applyFont="1" applyFill="1" applyBorder="1" applyAlignment="1">
      <alignment horizontal="left" vertical="center"/>
    </xf>
    <xf numFmtId="0" fontId="0" fillId="0" borderId="7" xfId="0" applyBorder="1"/>
    <xf numFmtId="167" fontId="0" fillId="0" borderId="0" xfId="0" applyNumberFormat="1"/>
    <xf numFmtId="0" fontId="19" fillId="9" borderId="1" xfId="0" applyFont="1" applyFill="1" applyBorder="1" applyAlignment="1">
      <alignment horizontal="center"/>
    </xf>
    <xf numFmtId="0" fontId="20" fillId="0" borderId="1" xfId="0" applyFont="1" applyBorder="1" applyAlignment="1">
      <alignment horizontal="center"/>
    </xf>
    <xf numFmtId="0" fontId="20" fillId="0" borderId="20" xfId="0" applyFont="1" applyBorder="1" applyAlignment="1">
      <alignment horizontal="center"/>
    </xf>
    <xf numFmtId="0" fontId="21" fillId="9" borderId="18" xfId="0" applyFont="1" applyFill="1" applyBorder="1" applyAlignment="1">
      <alignment horizontal="center" vertical="center" textRotation="90" wrapText="1"/>
    </xf>
    <xf numFmtId="0" fontId="22" fillId="9" borderId="18" xfId="0" applyFont="1" applyFill="1" applyBorder="1" applyAlignment="1">
      <alignment horizontal="center" vertical="center" textRotation="90" wrapText="1"/>
    </xf>
    <xf numFmtId="0" fontId="22" fillId="9" borderId="19" xfId="0" applyFont="1" applyFill="1" applyBorder="1" applyAlignment="1">
      <alignment horizontal="center" vertical="center" textRotation="90" wrapText="1"/>
    </xf>
    <xf numFmtId="0" fontId="0" fillId="0" borderId="0" xfId="0" applyAlignment="1">
      <alignment horizontal="center"/>
    </xf>
    <xf numFmtId="0" fontId="0" fillId="7" borderId="16" xfId="0" applyFill="1" applyBorder="1" applyAlignment="1"/>
    <xf numFmtId="0" fontId="5" fillId="10" borderId="20" xfId="0" applyFont="1" applyFill="1" applyBorder="1" applyAlignment="1">
      <alignment horizontal="center"/>
    </xf>
    <xf numFmtId="0" fontId="19" fillId="9" borderId="28" xfId="0" applyFont="1" applyFill="1" applyBorder="1" applyAlignment="1">
      <alignment horizontal="center"/>
    </xf>
    <xf numFmtId="0" fontId="20" fillId="0" borderId="28" xfId="0" applyFont="1" applyBorder="1" applyAlignment="1">
      <alignment horizontal="center"/>
    </xf>
    <xf numFmtId="0" fontId="5" fillId="10" borderId="28" xfId="0" applyFont="1" applyFill="1" applyBorder="1" applyAlignment="1">
      <alignment horizontal="center"/>
    </xf>
    <xf numFmtId="0" fontId="5" fillId="10" borderId="29" xfId="0" applyFont="1" applyFill="1" applyBorder="1" applyAlignment="1">
      <alignment horizontal="center"/>
    </xf>
    <xf numFmtId="0" fontId="23" fillId="12" borderId="1" xfId="0" applyFont="1" applyFill="1" applyBorder="1" applyAlignment="1">
      <alignment horizontal="center" vertical="center" wrapText="1"/>
    </xf>
    <xf numFmtId="0" fontId="23" fillId="12" borderId="28" xfId="0" applyFont="1" applyFill="1" applyBorder="1" applyAlignment="1">
      <alignment horizontal="center" vertical="center" wrapText="1"/>
    </xf>
    <xf numFmtId="0" fontId="25" fillId="12" borderId="17" xfId="0" applyFont="1" applyFill="1" applyBorder="1" applyAlignment="1">
      <alignment horizontal="center" vertical="center" textRotation="90" wrapText="1"/>
    </xf>
    <xf numFmtId="0" fontId="24" fillId="0" borderId="27" xfId="0" applyFont="1" applyBorder="1" applyAlignment="1">
      <alignment vertical="center"/>
    </xf>
    <xf numFmtId="0" fontId="10" fillId="6" borderId="34" xfId="0" applyFont="1" applyFill="1" applyBorder="1" applyAlignment="1">
      <alignment horizontal="center" vertical="center"/>
    </xf>
    <xf numFmtId="0" fontId="25" fillId="12" borderId="18" xfId="0" applyFont="1" applyFill="1" applyBorder="1" applyAlignment="1">
      <alignment horizontal="center" vertical="center" textRotation="90" wrapText="1"/>
    </xf>
    <xf numFmtId="2" fontId="1" fillId="4" borderId="33" xfId="0" applyNumberFormat="1" applyFont="1" applyFill="1" applyBorder="1" applyAlignment="1" applyProtection="1">
      <protection locked="0" hidden="1"/>
    </xf>
    <xf numFmtId="1" fontId="0" fillId="0" borderId="0" xfId="0" applyNumberFormat="1"/>
    <xf numFmtId="0" fontId="24" fillId="0" borderId="1" xfId="0" applyFont="1" applyBorder="1" applyAlignment="1">
      <alignment horizontal="center" vertical="center" textRotation="90"/>
    </xf>
    <xf numFmtId="0" fontId="24" fillId="0" borderId="30" xfId="0" applyFont="1" applyBorder="1" applyAlignment="1">
      <alignment horizontal="center" vertical="center" textRotation="90"/>
    </xf>
    <xf numFmtId="0" fontId="24" fillId="0" borderId="31" xfId="0" applyFont="1" applyBorder="1" applyAlignment="1">
      <alignment horizontal="center" vertical="center" textRotation="90"/>
    </xf>
    <xf numFmtId="0" fontId="24" fillId="0" borderId="32" xfId="0" applyFont="1" applyBorder="1" applyAlignment="1">
      <alignment horizontal="center" vertical="center" textRotation="90"/>
    </xf>
    <xf numFmtId="0" fontId="14" fillId="0" borderId="0" xfId="0" applyFont="1" applyFill="1" applyBorder="1" applyAlignment="1">
      <alignment horizontal="center" vertical="center" wrapText="1"/>
    </xf>
    <xf numFmtId="0" fontId="1" fillId="0" borderId="15" xfId="0" applyFont="1" applyBorder="1" applyAlignment="1">
      <alignment horizontal="center" vertical="center" wrapText="1"/>
    </xf>
    <xf numFmtId="0" fontId="0" fillId="0" borderId="0" xfId="0" applyAlignment="1">
      <alignment horizontal="center"/>
    </xf>
    <xf numFmtId="0" fontId="22" fillId="9" borderId="35" xfId="0" applyFont="1" applyFill="1" applyBorder="1" applyAlignment="1">
      <alignment horizontal="center" vertical="center" textRotation="90" wrapText="1"/>
    </xf>
    <xf numFmtId="0" fontId="22" fillId="9" borderId="36" xfId="0" applyFont="1" applyFill="1" applyBorder="1" applyAlignment="1">
      <alignment horizontal="center" vertical="center" textRotation="90" wrapText="1"/>
    </xf>
    <xf numFmtId="0" fontId="22" fillId="9" borderId="1" xfId="0" applyFont="1" applyFill="1" applyBorder="1" applyAlignment="1">
      <alignment horizontal="center" vertical="center" textRotation="90" wrapText="1"/>
    </xf>
    <xf numFmtId="0" fontId="22" fillId="9" borderId="28" xfId="0" applyFont="1" applyFill="1" applyBorder="1" applyAlignment="1">
      <alignment horizontal="center" vertical="center" textRotation="90" wrapText="1"/>
    </xf>
    <xf numFmtId="0" fontId="0" fillId="7" borderId="14" xfId="0" applyFill="1" applyBorder="1" applyAlignment="1">
      <alignment horizontal="center"/>
    </xf>
    <xf numFmtId="0" fontId="0" fillId="7" borderId="15" xfId="0" applyFill="1" applyBorder="1" applyAlignment="1">
      <alignment horizontal="center"/>
    </xf>
    <xf numFmtId="0" fontId="12" fillId="6" borderId="2" xfId="0" applyFont="1" applyFill="1" applyBorder="1" applyAlignment="1">
      <alignment horizontal="center" vertical="center" textRotation="90" wrapText="1"/>
    </xf>
    <xf numFmtId="0" fontId="12" fillId="6" borderId="3" xfId="0" applyFont="1" applyFill="1" applyBorder="1" applyAlignment="1">
      <alignment horizontal="center" vertical="center" textRotation="90" wrapText="1"/>
    </xf>
    <xf numFmtId="0" fontId="12" fillId="6" borderId="4" xfId="0" applyFont="1" applyFill="1" applyBorder="1" applyAlignment="1">
      <alignment horizontal="center" vertical="center" textRotation="90" wrapText="1"/>
    </xf>
    <xf numFmtId="0" fontId="12" fillId="6" borderId="5" xfId="0" applyFont="1" applyFill="1" applyBorder="1" applyAlignment="1">
      <alignment horizontal="center" vertical="center" textRotation="90" wrapText="1"/>
    </xf>
    <xf numFmtId="0" fontId="12" fillId="6" borderId="6" xfId="0" applyFont="1" applyFill="1" applyBorder="1" applyAlignment="1">
      <alignment horizontal="center" vertical="center" textRotation="90" wrapText="1"/>
    </xf>
    <xf numFmtId="0" fontId="12" fillId="6" borderId="7" xfId="0" applyFont="1" applyFill="1" applyBorder="1" applyAlignment="1">
      <alignment horizontal="center" vertical="center" textRotation="90" wrapText="1"/>
    </xf>
    <xf numFmtId="0" fontId="4" fillId="0" borderId="0" xfId="0" applyFont="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1" fillId="0" borderId="0" xfId="0" applyFont="1" applyFill="1" applyBorder="1" applyAlignment="1">
      <alignment horizont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13" fillId="4" borderId="6" xfId="0" applyFont="1" applyFill="1" applyBorder="1" applyAlignment="1" applyProtection="1">
      <alignment horizontal="center" vertical="center"/>
      <protection locked="0" hidden="1"/>
    </xf>
    <xf numFmtId="0" fontId="13" fillId="4" borderId="7" xfId="0" applyFont="1" applyFill="1" applyBorder="1" applyAlignment="1" applyProtection="1">
      <alignment horizontal="center" vertical="center"/>
      <protection locked="0" hidden="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24" fillId="11" borderId="1" xfId="0" applyFont="1" applyFill="1" applyBorder="1" applyAlignment="1">
      <alignment horizontal="center" vertical="center" textRotation="90"/>
    </xf>
    <xf numFmtId="166" fontId="14" fillId="0" borderId="0" xfId="0" applyNumberFormat="1" applyFont="1" applyAlignment="1" applyProtection="1">
      <alignment horizontal="center"/>
      <protection locked="0" hidden="1"/>
    </xf>
  </cellXfs>
  <cellStyles count="1">
    <cellStyle name="Normal" xfId="0" builtinId="0"/>
  </cellStyles>
  <dxfs count="0"/>
  <tableStyles count="0" defaultTableStyle="TableStyleMedium9" defaultPivotStyle="PivotStyleLight16"/>
  <colors>
    <mruColors>
      <color rgb="FFFF66FF"/>
    </mruColors>
  </colors>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gsreddy.tk/" TargetMode="External"/><Relationship Id="rId1" Type="http://schemas.openxmlformats.org/officeDocument/2006/relationships/image" Target="../media/image2.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149091</xdr:colOff>
      <xdr:row>14</xdr:row>
      <xdr:rowOff>29770</xdr:rowOff>
    </xdr:from>
    <xdr:ext cx="8303313" cy="2991973"/>
    <xdr:sp macro="" textlink="$X$13">
      <xdr:nvSpPr>
        <xdr:cNvPr id="20" name="Rectangle 19"/>
        <xdr:cNvSpPr/>
      </xdr:nvSpPr>
      <xdr:spPr>
        <a:xfrm rot="19127084">
          <a:off x="149091" y="4754170"/>
          <a:ext cx="8303313" cy="2991973"/>
        </a:xfrm>
        <a:prstGeom prst="rect">
          <a:avLst/>
        </a:prstGeom>
        <a:noFill/>
      </xdr:spPr>
      <xdr:txBody>
        <a:bodyPr wrap="square" lIns="91440" tIns="45720" rIns="91440" bIns="45720">
          <a:spAutoFit/>
        </a:bodyPr>
        <a:lstStyle/>
        <a:p>
          <a:pPr algn="ctr"/>
          <a:fld id="{230420F7-E2EE-46F0-BC46-5686DB6A0036}" type="TxLink">
            <a:rPr lang="en-US" sz="19900" b="0" cap="none" spc="0">
              <a:ln w="18415" cmpd="sng">
                <a:solidFill>
                  <a:schemeClr val="bg2">
                    <a:lumMod val="75000"/>
                  </a:schemeClr>
                </a:solidFill>
                <a:prstDash val="solid"/>
              </a:ln>
              <a:noFill/>
              <a:effectLst>
                <a:outerShdw blurRad="63500" dir="3600000" algn="tl" rotWithShape="0">
                  <a:srgbClr val="000000">
                    <a:alpha val="70000"/>
                  </a:srgbClr>
                </a:outerShdw>
              </a:effectLst>
            </a:rPr>
            <a:pPr algn="ctr"/>
            <a:t> </a:t>
          </a:fld>
          <a:endParaRPr lang="en-US" sz="19900" b="0" cap="none" spc="0">
            <a:ln w="18415" cmpd="sng">
              <a:solidFill>
                <a:schemeClr val="bg2">
                  <a:lumMod val="75000"/>
                </a:schemeClr>
              </a:solidFill>
              <a:prstDash val="solid"/>
            </a:ln>
            <a:noFill/>
            <a:effectLst>
              <a:outerShdw blurRad="63500" dir="3600000" algn="tl" rotWithShape="0">
                <a:srgbClr val="000000">
                  <a:alpha val="70000"/>
                </a:srgbClr>
              </a:outerShdw>
            </a:effectLst>
          </a:endParaRPr>
        </a:p>
      </xdr:txBody>
    </xdr:sp>
    <xdr:clientData/>
  </xdr:oneCellAnchor>
  <xdr:twoCellAnchor editAs="oneCell">
    <xdr:from>
      <xdr:col>1</xdr:col>
      <xdr:colOff>30816</xdr:colOff>
      <xdr:row>1</xdr:row>
      <xdr:rowOff>15244</xdr:rowOff>
    </xdr:from>
    <xdr:to>
      <xdr:col>2</xdr:col>
      <xdr:colOff>274641</xdr:colOff>
      <xdr:row>1</xdr:row>
      <xdr:rowOff>583266</xdr:rowOff>
    </xdr:to>
    <xdr:pic>
      <xdr:nvPicPr>
        <xdr:cNvPr id="11" name="Picture 1498" descr="logo1"/>
        <xdr:cNvPicPr>
          <a:picLocks noChangeAspect="1" noChangeArrowheads="1"/>
        </xdr:cNvPicPr>
      </xdr:nvPicPr>
      <xdr:blipFill>
        <a:blip xmlns:r="http://schemas.openxmlformats.org/officeDocument/2006/relationships" r:embed="rId1"/>
        <a:srcRect/>
        <a:stretch>
          <a:fillRect/>
        </a:stretch>
      </xdr:blipFill>
      <xdr:spPr bwMode="auto">
        <a:xfrm>
          <a:off x="745191" y="186694"/>
          <a:ext cx="672450" cy="568022"/>
        </a:xfrm>
        <a:prstGeom prst="rect">
          <a:avLst/>
        </a:prstGeom>
        <a:noFill/>
      </xdr:spPr>
    </xdr:pic>
    <xdr:clientData/>
  </xdr:twoCellAnchor>
  <xdr:twoCellAnchor>
    <xdr:from>
      <xdr:col>3</xdr:col>
      <xdr:colOff>502585</xdr:colOff>
      <xdr:row>1</xdr:row>
      <xdr:rowOff>47624</xdr:rowOff>
    </xdr:from>
    <xdr:to>
      <xdr:col>13</xdr:col>
      <xdr:colOff>35860</xdr:colOff>
      <xdr:row>1</xdr:row>
      <xdr:rowOff>687704</xdr:rowOff>
    </xdr:to>
    <xdr:sp macro="" textlink="code!U12">
      <xdr:nvSpPr>
        <xdr:cNvPr id="3" name="TextBox 2"/>
        <xdr:cNvSpPr txBox="1"/>
      </xdr:nvSpPr>
      <xdr:spPr>
        <a:xfrm>
          <a:off x="2255185" y="219074"/>
          <a:ext cx="3981450" cy="640080"/>
        </a:xfrm>
        <a:custGeom>
          <a:avLst/>
          <a:gdLst>
            <a:gd name="connsiteX0" fmla="*/ 0 w 2495550"/>
            <a:gd name="connsiteY0" fmla="*/ 0 h 657225"/>
            <a:gd name="connsiteX1" fmla="*/ 2495550 w 2495550"/>
            <a:gd name="connsiteY1" fmla="*/ 0 h 657225"/>
            <a:gd name="connsiteX2" fmla="*/ 2495550 w 2495550"/>
            <a:gd name="connsiteY2" fmla="*/ 657225 h 657225"/>
            <a:gd name="connsiteX3" fmla="*/ 0 w 2495550"/>
            <a:gd name="connsiteY3" fmla="*/ 657225 h 657225"/>
            <a:gd name="connsiteX4" fmla="*/ 0 w 2495550"/>
            <a:gd name="connsiteY4" fmla="*/ 0 h 6572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495550" h="657225">
              <a:moveTo>
                <a:pt x="0" y="0"/>
              </a:moveTo>
              <a:lnTo>
                <a:pt x="2495550" y="0"/>
              </a:lnTo>
              <a:lnTo>
                <a:pt x="2495550" y="657225"/>
              </a:lnTo>
              <a:lnTo>
                <a:pt x="0" y="657225"/>
              </a:lnTo>
              <a:lnTo>
                <a:pt x="0" y="0"/>
              </a:lnTo>
              <a:close/>
            </a:path>
          </a:pathLst>
        </a:custGeom>
        <a:solidFill>
          <a:schemeClr val="bg2">
            <a:lumMod val="50000"/>
          </a:schemeClr>
        </a:solidFill>
        <a:ln/>
        <a:effectLst>
          <a:outerShdw blurRad="50800" dist="38100" dir="5400000" algn="t"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wrap="square" rtlCol="0" anchor="ctr"/>
        <a:lstStyle/>
        <a:p>
          <a:pPr algn="ctr"/>
          <a:fld id="{8D688B29-266E-4F9F-A85E-83C7DA89A3CC}" type="TxLink">
            <a:rPr lang="en-US" sz="4800" b="1" cap="none" spc="0">
              <a:ln w="12700">
                <a:solidFill>
                  <a:srgbClr val="FFC000"/>
                </a:solidFill>
                <a:prstDash val="solid"/>
              </a:ln>
              <a:solidFill>
                <a:schemeClr val="bg2">
                  <a:tint val="85000"/>
                  <a:satMod val="155000"/>
                </a:schemeClr>
              </a:solidFill>
              <a:effectLst>
                <a:outerShdw blurRad="41275" dist="20320" dir="1800000" algn="tl" rotWithShape="0">
                  <a:srgbClr val="000000">
                    <a:alpha val="40000"/>
                  </a:srgbClr>
                </a:outerShdw>
              </a:effectLst>
            </a:rPr>
            <a:pPr algn="ctr"/>
            <a:t>                </a:t>
          </a:fld>
          <a:endParaRPr lang="en-US" sz="4800" b="1" cap="none" spc="0">
            <a:ln w="12700">
              <a:solidFill>
                <a:srgbClr val="FFC000"/>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4</xdr:col>
      <xdr:colOff>42023</xdr:colOff>
      <xdr:row>1</xdr:row>
      <xdr:rowOff>723900</xdr:rowOff>
    </xdr:from>
    <xdr:to>
      <xdr:col>12</xdr:col>
      <xdr:colOff>423023</xdr:colOff>
      <xdr:row>1</xdr:row>
      <xdr:rowOff>962025</xdr:rowOff>
    </xdr:to>
    <xdr:sp macro="" textlink="#REF!">
      <xdr:nvSpPr>
        <xdr:cNvPr id="6" name="TextBox 5"/>
        <xdr:cNvSpPr txBox="1"/>
      </xdr:nvSpPr>
      <xdr:spPr>
        <a:xfrm>
          <a:off x="2328023" y="895350"/>
          <a:ext cx="3819525" cy="2381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fld id="{CA116CC2-0E6E-4A8F-9B71-725EF8689220}" type="TxLink">
            <a:rPr lang="en-US" sz="1400" b="1"/>
            <a:pPr algn="ctr"/>
            <a:t>D.A READY RECKONER</a:t>
          </a:fld>
          <a:endParaRPr lang="en-US" sz="1400" b="1"/>
        </a:p>
      </xdr:txBody>
    </xdr:sp>
    <xdr:clientData/>
  </xdr:twoCellAnchor>
  <xdr:oneCellAnchor>
    <xdr:from>
      <xdr:col>1</xdr:col>
      <xdr:colOff>266700</xdr:colOff>
      <xdr:row>1</xdr:row>
      <xdr:rowOff>952500</xdr:rowOff>
    </xdr:from>
    <xdr:ext cx="581025" cy="264560"/>
    <xdr:sp macro="" textlink="">
      <xdr:nvSpPr>
        <xdr:cNvPr id="7" name="TextBox 6"/>
        <xdr:cNvSpPr txBox="1"/>
      </xdr:nvSpPr>
      <xdr:spPr>
        <a:xfrm>
          <a:off x="266700" y="952500"/>
          <a:ext cx="5810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a:p>
      </xdr:txBody>
    </xdr:sp>
    <xdr:clientData/>
  </xdr:oneCellAnchor>
  <xdr:twoCellAnchor>
    <xdr:from>
      <xdr:col>2</xdr:col>
      <xdr:colOff>199467</xdr:colOff>
      <xdr:row>1</xdr:row>
      <xdr:rowOff>295275</xdr:rowOff>
    </xdr:from>
    <xdr:to>
      <xdr:col>4</xdr:col>
      <xdr:colOff>0</xdr:colOff>
      <xdr:row>1</xdr:row>
      <xdr:rowOff>904875</xdr:rowOff>
    </xdr:to>
    <xdr:sp macro="" textlink="code!U13">
      <xdr:nvSpPr>
        <xdr:cNvPr id="8" name="Flowchart: Punched Tape 7"/>
        <xdr:cNvSpPr/>
      </xdr:nvSpPr>
      <xdr:spPr>
        <a:xfrm>
          <a:off x="1342467" y="466725"/>
          <a:ext cx="943533" cy="609600"/>
        </a:xfrm>
        <a:prstGeom prst="flowChartPunchedTape">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fld id="{921272B0-F90D-4706-A90E-619470B3BC23}" type="TxLink">
            <a:rPr lang="en-US" sz="1600"/>
            <a:pPr algn="ctr"/>
            <a:t> </a:t>
          </a:fld>
          <a:endParaRPr lang="en-US" sz="1600"/>
        </a:p>
      </xdr:txBody>
    </xdr:sp>
    <xdr:clientData/>
  </xdr:twoCellAnchor>
  <xdr:oneCellAnchor>
    <xdr:from>
      <xdr:col>1</xdr:col>
      <xdr:colOff>114300</xdr:colOff>
      <xdr:row>1</xdr:row>
      <xdr:rowOff>1304925</xdr:rowOff>
    </xdr:from>
    <xdr:ext cx="184731" cy="264560"/>
    <xdr:sp macro="" textlink="">
      <xdr:nvSpPr>
        <xdr:cNvPr id="10" name="TextBox 9"/>
        <xdr:cNvSpPr txBox="1"/>
      </xdr:nvSpPr>
      <xdr:spPr>
        <a:xfrm>
          <a:off x="1143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editAs="oneCell">
    <xdr:from>
      <xdr:col>14</xdr:col>
      <xdr:colOff>252132</xdr:colOff>
      <xdr:row>1</xdr:row>
      <xdr:rowOff>19727</xdr:rowOff>
    </xdr:from>
    <xdr:to>
      <xdr:col>15</xdr:col>
      <xdr:colOff>416857</xdr:colOff>
      <xdr:row>1</xdr:row>
      <xdr:rowOff>587749</xdr:rowOff>
    </xdr:to>
    <xdr:pic>
      <xdr:nvPicPr>
        <xdr:cNvPr id="9" name="Picture 1498" descr="logo1"/>
        <xdr:cNvPicPr>
          <a:picLocks noChangeAspect="1" noChangeArrowheads="1"/>
        </xdr:cNvPicPr>
      </xdr:nvPicPr>
      <xdr:blipFill>
        <a:blip xmlns:r="http://schemas.openxmlformats.org/officeDocument/2006/relationships" r:embed="rId1"/>
        <a:srcRect/>
        <a:stretch>
          <a:fillRect/>
        </a:stretch>
      </xdr:blipFill>
      <xdr:spPr bwMode="auto">
        <a:xfrm>
          <a:off x="6948207" y="191177"/>
          <a:ext cx="679075" cy="568022"/>
        </a:xfrm>
        <a:prstGeom prst="rect">
          <a:avLst/>
        </a:prstGeom>
        <a:noFill/>
      </xdr:spPr>
    </xdr:pic>
    <xdr:clientData/>
  </xdr:twoCellAnchor>
  <xdr:twoCellAnchor>
    <xdr:from>
      <xdr:col>12</xdr:col>
      <xdr:colOff>457198</xdr:colOff>
      <xdr:row>1</xdr:row>
      <xdr:rowOff>295275</xdr:rowOff>
    </xdr:from>
    <xdr:to>
      <xdr:col>14</xdr:col>
      <xdr:colOff>352425</xdr:colOff>
      <xdr:row>1</xdr:row>
      <xdr:rowOff>904875</xdr:rowOff>
    </xdr:to>
    <xdr:sp macro="" textlink="code!U13">
      <xdr:nvSpPr>
        <xdr:cNvPr id="14" name="Flowchart: Punched Tape 13"/>
        <xdr:cNvSpPr/>
      </xdr:nvSpPr>
      <xdr:spPr>
        <a:xfrm flipH="1">
          <a:off x="6181723" y="466725"/>
          <a:ext cx="866777" cy="609600"/>
        </a:xfrm>
        <a:prstGeom prst="flowChartPunchedTape">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fld id="{8F5890BC-6D27-481F-8013-7AB797E77209}" type="TxLink">
            <a:rPr lang="en-US" sz="1400"/>
            <a:pPr algn="ctr"/>
            <a:t> </a:t>
          </a:fld>
          <a:endParaRPr lang="en-US" sz="1400"/>
        </a:p>
      </xdr:txBody>
    </xdr:sp>
    <xdr:clientData/>
  </xdr:twoCellAnchor>
  <xdr:twoCellAnchor>
    <xdr:from>
      <xdr:col>3</xdr:col>
      <xdr:colOff>370353</xdr:colOff>
      <xdr:row>1</xdr:row>
      <xdr:rowOff>997324</xdr:rowOff>
    </xdr:from>
    <xdr:to>
      <xdr:col>13</xdr:col>
      <xdr:colOff>173130</xdr:colOff>
      <xdr:row>1</xdr:row>
      <xdr:rowOff>1154206</xdr:rowOff>
    </xdr:to>
    <xdr:sp macro="" textlink="code!J68">
      <xdr:nvSpPr>
        <xdr:cNvPr id="13" name="TextBox 12"/>
        <xdr:cNvSpPr txBox="1"/>
      </xdr:nvSpPr>
      <xdr:spPr>
        <a:xfrm>
          <a:off x="2122953" y="1168774"/>
          <a:ext cx="4250952" cy="156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fld id="{CFB8077A-123D-4F23-8886-979B005A6847}" type="TxLink">
            <a:rPr lang="en-US" sz="1000" b="0">
              <a:latin typeface="Berlin Sans FB" pitchFamily="34" charset="0"/>
            </a:rPr>
            <a:pPr algn="ctr"/>
            <a:t>Enhanced D.A w.e.f 1-7-2010                  G.O(P).No:_______,Dt:_______</a:t>
          </a:fld>
          <a:endParaRPr lang="en-US" sz="1000" b="0">
            <a:latin typeface="Berlin Sans FB" pitchFamily="34" charset="0"/>
          </a:endParaRPr>
        </a:p>
      </xdr:txBody>
    </xdr:sp>
    <xdr:clientData/>
  </xdr:twoCellAnchor>
  <xdr:twoCellAnchor editAs="absolute">
    <xdr:from>
      <xdr:col>17</xdr:col>
      <xdr:colOff>644387</xdr:colOff>
      <xdr:row>0</xdr:row>
      <xdr:rowOff>125477</xdr:rowOff>
    </xdr:from>
    <xdr:to>
      <xdr:col>18</xdr:col>
      <xdr:colOff>663023</xdr:colOff>
      <xdr:row>1</xdr:row>
      <xdr:rowOff>1119390</xdr:rowOff>
    </xdr:to>
    <xdr:pic>
      <xdr:nvPicPr>
        <xdr:cNvPr id="12" name="Picture 13" descr="1">
          <a:hlinkClick xmlns:r="http://schemas.openxmlformats.org/officeDocument/2006/relationships" r:id="rId2" tooltip="Thanks for using this software"/>
        </xdr:cNvPr>
        <xdr:cNvPicPr>
          <a:picLocks noChangeAspect="1" noChangeArrowheads="1"/>
        </xdr:cNvPicPr>
      </xdr:nvPicPr>
      <xdr:blipFill>
        <a:blip xmlns:r="http://schemas.openxmlformats.org/officeDocument/2006/relationships" r:embed="rId3"/>
        <a:srcRect/>
        <a:stretch>
          <a:fillRect/>
        </a:stretch>
      </xdr:blipFill>
      <xdr:spPr bwMode="auto">
        <a:xfrm>
          <a:off x="8902562" y="125477"/>
          <a:ext cx="1094961" cy="1165363"/>
        </a:xfrm>
        <a:prstGeom prst="rect">
          <a:avLst/>
        </a:prstGeom>
        <a:gradFill rotWithShape="1">
          <a:gsLst>
            <a:gs pos="0">
              <a:srgbClr val="FF0000"/>
            </a:gs>
            <a:gs pos="100000">
              <a:srgbClr val="FFFFFF"/>
            </a:gs>
          </a:gsLst>
          <a:lin ang="5400000" scaled="1"/>
        </a:gradFill>
        <a:ln w="57150" cap="rnd" cmpd="thickThin">
          <a:solidFill>
            <a:srgbClr val="FF6600"/>
          </a:solidFill>
          <a:prstDash val="sysDot"/>
          <a:miter lim="800000"/>
          <a:headEnd/>
          <a:tailEnd/>
        </a:ln>
      </xdr:spPr>
    </xdr:pic>
    <xdr:clientData/>
  </xdr:twoCellAnchor>
  <xdr:twoCellAnchor editAs="oneCell">
    <xdr:from>
      <xdr:col>17</xdr:col>
      <xdr:colOff>33131</xdr:colOff>
      <xdr:row>1</xdr:row>
      <xdr:rowOff>1184410</xdr:rowOff>
    </xdr:from>
    <xdr:to>
      <xdr:col>18</xdr:col>
      <xdr:colOff>1347167</xdr:colOff>
      <xdr:row>3</xdr:row>
      <xdr:rowOff>169380</xdr:rowOff>
    </xdr:to>
    <xdr:pic>
      <xdr:nvPicPr>
        <xdr:cNvPr id="15" name="Picture 1494" descr="LOGO GSR"/>
        <xdr:cNvPicPr>
          <a:picLocks noChangeAspect="1" noChangeArrowheads="1"/>
        </xdr:cNvPicPr>
      </xdr:nvPicPr>
      <xdr:blipFill>
        <a:blip xmlns:r="http://schemas.openxmlformats.org/officeDocument/2006/relationships" r:embed="rId4"/>
        <a:srcRect/>
        <a:stretch>
          <a:fillRect/>
        </a:stretch>
      </xdr:blipFill>
      <xdr:spPr bwMode="auto">
        <a:xfrm>
          <a:off x="7669696" y="1358345"/>
          <a:ext cx="2390775" cy="533818"/>
        </a:xfrm>
        <a:prstGeom prst="rect">
          <a:avLst/>
        </a:prstGeom>
        <a:noFill/>
        <a:ln w="9525">
          <a:noFill/>
          <a:miter lim="800000"/>
          <a:headEnd/>
          <a:tailEnd/>
        </a:ln>
      </xdr:spPr>
    </xdr:pic>
    <xdr:clientData/>
  </xdr:twoCellAnchor>
  <xdr:oneCellAnchor>
    <xdr:from>
      <xdr:col>4</xdr:col>
      <xdr:colOff>307689</xdr:colOff>
      <xdr:row>7</xdr:row>
      <xdr:rowOff>5651</xdr:rowOff>
    </xdr:from>
    <xdr:ext cx="184730" cy="879215"/>
    <xdr:sp macro="" textlink="">
      <xdr:nvSpPr>
        <xdr:cNvPr id="18" name="Rectangle 17"/>
        <xdr:cNvSpPr/>
      </xdr:nvSpPr>
      <xdr:spPr>
        <a:xfrm>
          <a:off x="2593689" y="3196526"/>
          <a:ext cx="184730" cy="879215"/>
        </a:xfrm>
        <a:prstGeom prst="rect">
          <a:avLst/>
        </a:prstGeom>
        <a:noFill/>
      </xdr:spPr>
      <xdr:txBody>
        <a:bodyPr wrap="none" lIns="91440" tIns="45720" rIns="91440" bIns="45720">
          <a:sp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Urban">
  <a:themeElements>
    <a:clrScheme name="Urban">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Urban">
      <a:majorFont>
        <a:latin typeface="Trebuchet MS"/>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eorgia"/>
        <a:ea typeface=""/>
        <a:cs typeface=""/>
        <a:font script="Jpan" typeface="HG明朝B"/>
        <a:font script="Hang" typeface="맑은 고딕"/>
        <a:font script="Hans" typeface="宋体"/>
        <a:font script="Hant" typeface="新細明體"/>
        <a:font script="Arab" typeface="Arial"/>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Urba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Elements>
  <a:objectDefaults>
    <a:txDef>
      <a:spPr>
        <a:solidFill>
          <a:schemeClr val="lt1"/>
        </a:solidFill>
        <a:ln w="9525" cmpd="sng">
          <a:solidFill>
            <a:schemeClr val="lt1">
              <a:shade val="50000"/>
            </a:schemeClr>
          </a:solidFill>
        </a:ln>
      </a:spPr>
      <a:bodyPr wrap="square" rtlCol="0" anchor="t"/>
      <a:lstStyle>
        <a:defPPr>
          <a:defRPr sz="96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outlinePr showOutlineSymbols="0"/>
  </sheetPr>
  <dimension ref="B1:X119"/>
  <sheetViews>
    <sheetView showGridLines="0" showRowColHeaders="0" showZeros="0" tabSelected="1" showOutlineSymbols="0" workbookViewId="0">
      <selection activeCell="S20" sqref="S20"/>
    </sheetView>
  </sheetViews>
  <sheetFormatPr defaultRowHeight="12.75"/>
  <cols>
    <col min="1" max="1" width="10.7109375" customWidth="1"/>
    <col min="2" max="2" width="6.42578125" customWidth="1"/>
    <col min="3" max="3" width="9.140625" style="1" customWidth="1"/>
    <col min="4" max="5" width="8" style="1" customWidth="1"/>
    <col min="6" max="6" width="6.85546875" style="1" customWidth="1"/>
    <col min="7" max="7" width="7.28515625" style="1" customWidth="1"/>
    <col min="8" max="8" width="6.42578125" style="1" customWidth="1"/>
    <col min="9" max="9" width="0.5703125" style="59" customWidth="1"/>
    <col min="10" max="10" width="5.7109375" style="59" customWidth="1"/>
    <col min="11" max="11" width="9.28515625" style="1" customWidth="1"/>
    <col min="12" max="12" width="7.42578125" style="1" customWidth="1"/>
    <col min="13" max="13" width="7.140625" style="1" customWidth="1"/>
    <col min="14" max="14" width="7.42578125" style="1" customWidth="1"/>
    <col min="15" max="15" width="7.7109375" style="1" customWidth="1"/>
    <col min="16" max="16" width="6.5703125" style="1" customWidth="1"/>
    <col min="18" max="18" width="16.140625" customWidth="1"/>
    <col min="19" max="19" width="20.7109375" customWidth="1"/>
    <col min="20" max="20" width="11.85546875" customWidth="1"/>
    <col min="21" max="21" width="11" bestFit="1" customWidth="1"/>
    <col min="24" max="24" width="0" hidden="1" customWidth="1"/>
  </cols>
  <sheetData>
    <row r="1" spans="2:24" ht="13.5" thickBot="1"/>
    <row r="2" spans="2:24" ht="93" customHeight="1" thickBot="1">
      <c r="B2" s="85"/>
      <c r="C2" s="86"/>
      <c r="D2" s="86"/>
      <c r="E2" s="19"/>
      <c r="F2" s="19"/>
      <c r="G2" s="19"/>
      <c r="H2" s="19"/>
      <c r="I2" s="19"/>
      <c r="J2" s="19"/>
      <c r="K2" s="19"/>
      <c r="L2" s="19"/>
      <c r="M2" s="19"/>
      <c r="N2" s="19"/>
      <c r="O2" s="19"/>
      <c r="P2" s="60"/>
      <c r="U2" s="20"/>
    </row>
    <row r="3" spans="2:24" ht="28.5" customHeight="1" thickBot="1">
      <c r="B3" s="79" t="str">
        <f ca="1">CONCATENATE("D.A enhanced from ",S6*100,"%  to ",S5*100,"%. ","Enhancement : ",(S5-S6)*100,"% ", "The D.A arrears from ",DAY(DATE(code!M8,code!K8,1)),"-",MONTH(DATE(code!M8,code!K8,1)),"-",YEAR(DATE(code!M8,code!K8,1))," to ",code!E22,"-",MONTH(code!T22),"-",YEAR(code!T22)," will be adjusted to the ",code!S8," Accounts. Cash will be paid from ",code!Q6 )</f>
        <v>D.A enhanced from 16.264%  to 24.824%. Enhancement : 8.56% The D.A arrears from 1-7-2010 to 30-11-2011 will be adjusted to the ZPPF Accounts. Cash will be paid from 1-12-2010</v>
      </c>
      <c r="C3" s="79"/>
      <c r="D3" s="79"/>
      <c r="E3" s="79"/>
      <c r="F3" s="79"/>
      <c r="G3" s="79"/>
      <c r="H3" s="79"/>
      <c r="I3" s="79"/>
      <c r="J3" s="79"/>
      <c r="K3" s="79"/>
      <c r="L3" s="79"/>
      <c r="M3" s="79"/>
      <c r="N3" s="79"/>
      <c r="O3" s="79"/>
      <c r="P3" s="79"/>
      <c r="R3" s="78"/>
      <c r="S3" s="78"/>
    </row>
    <row r="4" spans="2:24" ht="64.5" customHeight="1" thickTop="1">
      <c r="B4" s="68" t="s">
        <v>71</v>
      </c>
      <c r="C4" s="56" t="s">
        <v>0</v>
      </c>
      <c r="D4" s="57" t="str">
        <f>CONCATENATE("D.A To be Drawn (",S5*100,"%)")</f>
        <v>D.A To be Drawn (24.824%)</v>
      </c>
      <c r="E4" s="57" t="str">
        <f>CONCATENATE("D.A already Drawn (",S6*100,"%)")</f>
        <v>D.A already Drawn (16.264%)</v>
      </c>
      <c r="F4" s="56" t="str">
        <f>CONCATENATE("difference (",(S5-S6)*100,"%)")</f>
        <v>difference (8.56%)</v>
      </c>
      <c r="G4" s="57" t="str">
        <f ca="1">CONCATENATE(code!S8,":",code!K8,"/",RIGHT(code!M8,2)," to ",code!W24,"    (",code!P23," months)")</f>
        <v>ZPPF:7/10 to 11/10    (5 months)</v>
      </c>
      <c r="H4" s="57" t="str">
        <f>CONCATENATE("CASH:"," ",code!O8,"/",code!Q8,"             (1 months)")</f>
        <v>CASH: 12/2010             (1 months)</v>
      </c>
      <c r="I4" s="81"/>
      <c r="J4" s="71" t="s">
        <v>71</v>
      </c>
      <c r="K4" s="56" t="str">
        <f t="shared" ref="K4:P4" si="0">C4</f>
        <v xml:space="preserve">Basic Pay  </v>
      </c>
      <c r="L4" s="57" t="str">
        <f t="shared" si="0"/>
        <v>D.A To be Drawn (24.824%)</v>
      </c>
      <c r="M4" s="57" t="str">
        <f t="shared" si="0"/>
        <v>D.A already Drawn (16.264%)</v>
      </c>
      <c r="N4" s="56" t="str">
        <f t="shared" si="0"/>
        <v>difference (8.56%)</v>
      </c>
      <c r="O4" s="57" t="str">
        <f ca="1">G4</f>
        <v>ZPPF:7/10 to 11/10    (5 months)</v>
      </c>
      <c r="P4" s="58" t="str">
        <f t="shared" si="0"/>
        <v>CASH: 12/2010             (1 months)</v>
      </c>
      <c r="R4" s="94" t="s">
        <v>70</v>
      </c>
      <c r="S4" s="95"/>
      <c r="T4" s="47"/>
      <c r="U4" s="87" t="s">
        <v>5</v>
      </c>
      <c r="V4" s="88"/>
    </row>
    <row r="5" spans="2:24" ht="17.25" customHeight="1">
      <c r="B5" s="75">
        <v>200</v>
      </c>
      <c r="C5" s="53">
        <f>code!H2</f>
        <v>6700</v>
      </c>
      <c r="D5" s="54">
        <f>ROUND((C5*S5),0)</f>
        <v>1663</v>
      </c>
      <c r="E5" s="54">
        <f>ROUND((C5*S6),0)</f>
        <v>1090</v>
      </c>
      <c r="F5" s="53">
        <f t="shared" ref="F5:F36" si="1">D5-E5</f>
        <v>573</v>
      </c>
      <c r="G5" s="54">
        <f>ROUND((F5*code!$P$23),0)</f>
        <v>2865</v>
      </c>
      <c r="H5" s="54">
        <f>ROUND((F5*1),0)</f>
        <v>573</v>
      </c>
      <c r="I5" s="82"/>
      <c r="J5" s="103">
        <v>570</v>
      </c>
      <c r="K5" s="53">
        <f>code!H43</f>
        <v>21250</v>
      </c>
      <c r="L5" s="54">
        <f>ROUND((K5*$S$5),0)</f>
        <v>5275</v>
      </c>
      <c r="M5" s="54">
        <f>ROUND((K5*$S$6),0)</f>
        <v>3456</v>
      </c>
      <c r="N5" s="53">
        <f t="shared" ref="N5" si="2">L5-M5</f>
        <v>1819</v>
      </c>
      <c r="O5" s="54">
        <f>ROUND((N5*code!$P$23),0)</f>
        <v>9095</v>
      </c>
      <c r="P5" s="55">
        <f t="shared" ref="P5" si="3">ROUND((N5*1),0)</f>
        <v>1819</v>
      </c>
      <c r="R5" s="3" t="s">
        <v>1</v>
      </c>
      <c r="S5" s="14">
        <v>0.24823999999999999</v>
      </c>
      <c r="U5" s="89"/>
      <c r="V5" s="90"/>
    </row>
    <row r="6" spans="2:24" ht="17.25" customHeight="1" thickBot="1">
      <c r="B6" s="76"/>
      <c r="C6" s="53">
        <f>code!H3</f>
        <v>6900</v>
      </c>
      <c r="D6" s="54">
        <f>ROUND((C6*S5),0)</f>
        <v>1713</v>
      </c>
      <c r="E6" s="54">
        <f>ROUND((C6*S6),0)</f>
        <v>1122</v>
      </c>
      <c r="F6" s="53">
        <f t="shared" si="1"/>
        <v>591</v>
      </c>
      <c r="G6" s="54">
        <f>ROUND((F6*code!$P$23),0)</f>
        <v>2955</v>
      </c>
      <c r="H6" s="54">
        <f t="shared" ref="H6:H36" si="4">ROUND((F6*1),0)</f>
        <v>591</v>
      </c>
      <c r="I6" s="82"/>
      <c r="J6" s="103"/>
      <c r="K6" s="53">
        <f>code!H44</f>
        <v>21820</v>
      </c>
      <c r="L6" s="54">
        <f t="shared" ref="L6:L43" si="5">ROUND((K6*$S$5),0)</f>
        <v>5417</v>
      </c>
      <c r="M6" s="54">
        <f t="shared" ref="M6:M43" si="6">ROUND((K6*$S$6),0)</f>
        <v>3549</v>
      </c>
      <c r="N6" s="53">
        <f t="shared" ref="N6:N43" si="7">L6-M6</f>
        <v>1868</v>
      </c>
      <c r="O6" s="54">
        <f>ROUND((N6*code!$P$23),0)</f>
        <v>9340</v>
      </c>
      <c r="P6" s="55">
        <f t="shared" ref="P6:P43" si="8">ROUND((N6*1),0)</f>
        <v>1868</v>
      </c>
      <c r="R6" s="4" t="s">
        <v>2</v>
      </c>
      <c r="S6" s="15">
        <v>0.16264000000000001</v>
      </c>
      <c r="U6" s="89"/>
      <c r="V6" s="90"/>
    </row>
    <row r="7" spans="2:24" ht="17.25" customHeight="1" thickTop="1">
      <c r="B7" s="76"/>
      <c r="C7" s="53">
        <f>code!H4</f>
        <v>7100</v>
      </c>
      <c r="D7" s="54">
        <f>ROUND((C7*S5),0)</f>
        <v>1763</v>
      </c>
      <c r="E7" s="54">
        <f>ROUND((C7*S6),0)</f>
        <v>1155</v>
      </c>
      <c r="F7" s="53">
        <f t="shared" si="1"/>
        <v>608</v>
      </c>
      <c r="G7" s="54">
        <f>ROUND((F7*code!$P$23),0)</f>
        <v>3040</v>
      </c>
      <c r="H7" s="54">
        <f t="shared" si="4"/>
        <v>608</v>
      </c>
      <c r="I7" s="82"/>
      <c r="J7" s="74">
        <v>610</v>
      </c>
      <c r="K7" s="53">
        <f>code!H45</f>
        <v>22430</v>
      </c>
      <c r="L7" s="54">
        <f t="shared" si="5"/>
        <v>5568</v>
      </c>
      <c r="M7" s="54">
        <f t="shared" si="6"/>
        <v>3648</v>
      </c>
      <c r="N7" s="53">
        <f t="shared" si="7"/>
        <v>1920</v>
      </c>
      <c r="O7" s="54">
        <f>ROUND((N7*code!$P$23),0)</f>
        <v>9600</v>
      </c>
      <c r="P7" s="55">
        <f t="shared" si="8"/>
        <v>1920</v>
      </c>
      <c r="R7" s="10"/>
      <c r="S7" s="11"/>
      <c r="U7" s="89"/>
      <c r="V7" s="90"/>
    </row>
    <row r="8" spans="2:24" ht="17.25" customHeight="1">
      <c r="B8" s="77"/>
      <c r="C8" s="53">
        <f>code!H5</f>
        <v>7300</v>
      </c>
      <c r="D8" s="54">
        <f>ROUND((C8*S5),0)</f>
        <v>1812</v>
      </c>
      <c r="E8" s="54">
        <f>ROUND((C8*S6),0)</f>
        <v>1187</v>
      </c>
      <c r="F8" s="53">
        <f t="shared" si="1"/>
        <v>625</v>
      </c>
      <c r="G8" s="54">
        <f>ROUND((F8*code!$P$23),0)</f>
        <v>3125</v>
      </c>
      <c r="H8" s="54">
        <f t="shared" si="4"/>
        <v>625</v>
      </c>
      <c r="I8" s="82"/>
      <c r="J8" s="74"/>
      <c r="K8" s="53">
        <f>code!H46</f>
        <v>23040</v>
      </c>
      <c r="L8" s="54">
        <f t="shared" si="5"/>
        <v>5719</v>
      </c>
      <c r="M8" s="54">
        <f t="shared" si="6"/>
        <v>3747</v>
      </c>
      <c r="N8" s="53">
        <f t="shared" si="7"/>
        <v>1972</v>
      </c>
      <c r="O8" s="54">
        <f>ROUND((N8*code!$P$23),0)</f>
        <v>9860</v>
      </c>
      <c r="P8" s="55">
        <f t="shared" si="8"/>
        <v>1972</v>
      </c>
      <c r="U8" s="89"/>
      <c r="V8" s="90"/>
    </row>
    <row r="9" spans="2:24" ht="17.25" customHeight="1" thickBot="1">
      <c r="B9" s="75">
        <v>220</v>
      </c>
      <c r="C9" s="53">
        <f>code!H6</f>
        <v>7520</v>
      </c>
      <c r="D9" s="54">
        <f>ROUND((C9*S5),0)</f>
        <v>1867</v>
      </c>
      <c r="E9" s="54">
        <f>ROUND((C9*S6),0)</f>
        <v>1223</v>
      </c>
      <c r="F9" s="53">
        <f t="shared" si="1"/>
        <v>644</v>
      </c>
      <c r="G9" s="54">
        <f>ROUND((F9*code!$P$23),0)</f>
        <v>3220</v>
      </c>
      <c r="H9" s="54">
        <f t="shared" si="4"/>
        <v>644</v>
      </c>
      <c r="I9" s="82"/>
      <c r="J9" s="74"/>
      <c r="K9" s="53">
        <f>code!H47</f>
        <v>23650</v>
      </c>
      <c r="L9" s="54">
        <f t="shared" si="5"/>
        <v>5871</v>
      </c>
      <c r="M9" s="54">
        <f t="shared" si="6"/>
        <v>3846</v>
      </c>
      <c r="N9" s="53">
        <f t="shared" si="7"/>
        <v>2025</v>
      </c>
      <c r="O9" s="54">
        <f>ROUND((N9*code!$P$23),0)</f>
        <v>10125</v>
      </c>
      <c r="P9" s="55">
        <f t="shared" si="8"/>
        <v>2025</v>
      </c>
      <c r="R9" s="96"/>
      <c r="S9" s="96"/>
      <c r="U9" s="89"/>
      <c r="V9" s="90"/>
    </row>
    <row r="10" spans="2:24" ht="17.25" customHeight="1" thickTop="1">
      <c r="B10" s="76"/>
      <c r="C10" s="53">
        <f>code!H7</f>
        <v>7740</v>
      </c>
      <c r="D10" s="54">
        <f>ROUND((C10*S5),0)</f>
        <v>1921</v>
      </c>
      <c r="E10" s="54">
        <f>ROUND((C10*S6),0)</f>
        <v>1259</v>
      </c>
      <c r="F10" s="53">
        <f t="shared" si="1"/>
        <v>662</v>
      </c>
      <c r="G10" s="54">
        <f>ROUND((F10*code!$P$23),0)</f>
        <v>3310</v>
      </c>
      <c r="H10" s="54">
        <f t="shared" si="4"/>
        <v>662</v>
      </c>
      <c r="I10" s="82"/>
      <c r="J10" s="74">
        <v>650</v>
      </c>
      <c r="K10" s="53">
        <f>code!H48</f>
        <v>24300</v>
      </c>
      <c r="L10" s="54">
        <f t="shared" si="5"/>
        <v>6032</v>
      </c>
      <c r="M10" s="54">
        <f t="shared" si="6"/>
        <v>3952</v>
      </c>
      <c r="N10" s="53">
        <f t="shared" si="7"/>
        <v>2080</v>
      </c>
      <c r="O10" s="54">
        <f>ROUND((N10*code!$P$23),0)</f>
        <v>10400</v>
      </c>
      <c r="P10" s="55">
        <f t="shared" si="8"/>
        <v>2080</v>
      </c>
      <c r="R10" s="48" t="s">
        <v>3</v>
      </c>
      <c r="S10" s="49"/>
      <c r="U10" s="89"/>
      <c r="V10" s="90"/>
    </row>
    <row r="11" spans="2:24" ht="17.25" customHeight="1" thickBot="1">
      <c r="B11" s="77"/>
      <c r="C11" s="53">
        <f>code!H8</f>
        <v>7960</v>
      </c>
      <c r="D11" s="54">
        <f>ROUND((C11*S5),0)</f>
        <v>1976</v>
      </c>
      <c r="E11" s="54">
        <f>ROUND((C11*S6),0)</f>
        <v>1295</v>
      </c>
      <c r="F11" s="53">
        <f t="shared" si="1"/>
        <v>681</v>
      </c>
      <c r="G11" s="54">
        <f>ROUND((F11*code!$P$23),0)</f>
        <v>3405</v>
      </c>
      <c r="H11" s="54">
        <f t="shared" si="4"/>
        <v>681</v>
      </c>
      <c r="I11" s="82"/>
      <c r="J11" s="74"/>
      <c r="K11" s="53">
        <f>code!H49</f>
        <v>24950</v>
      </c>
      <c r="L11" s="54">
        <f t="shared" si="5"/>
        <v>6194</v>
      </c>
      <c r="M11" s="54">
        <f t="shared" si="6"/>
        <v>4058</v>
      </c>
      <c r="N11" s="53">
        <f t="shared" si="7"/>
        <v>2136</v>
      </c>
      <c r="O11" s="54">
        <f>ROUND((N11*code!$P$23),0)</f>
        <v>10680</v>
      </c>
      <c r="P11" s="55">
        <f t="shared" si="8"/>
        <v>2136</v>
      </c>
      <c r="R11" s="50" t="s">
        <v>4</v>
      </c>
      <c r="S11" s="51"/>
      <c r="U11" s="89"/>
      <c r="V11" s="90"/>
    </row>
    <row r="12" spans="2:24" ht="17.25" customHeight="1" thickTop="1" thickBot="1">
      <c r="B12" s="75">
        <v>240</v>
      </c>
      <c r="C12" s="53">
        <f>code!H9</f>
        <v>8200</v>
      </c>
      <c r="D12" s="54">
        <f>ROUND((C12*S5),0)</f>
        <v>2036</v>
      </c>
      <c r="E12" s="54">
        <f>ROUND((C12*S6),0)</f>
        <v>1334</v>
      </c>
      <c r="F12" s="53">
        <f t="shared" si="1"/>
        <v>702</v>
      </c>
      <c r="G12" s="54">
        <f>ROUND((F12*code!$P$23),0)</f>
        <v>3510</v>
      </c>
      <c r="H12" s="54">
        <f t="shared" si="4"/>
        <v>702</v>
      </c>
      <c r="I12" s="82"/>
      <c r="J12" s="74"/>
      <c r="K12" s="53">
        <f>code!H50</f>
        <v>25600</v>
      </c>
      <c r="L12" s="54">
        <f t="shared" si="5"/>
        <v>6355</v>
      </c>
      <c r="M12" s="54">
        <f t="shared" si="6"/>
        <v>4164</v>
      </c>
      <c r="N12" s="53">
        <f t="shared" si="7"/>
        <v>2191</v>
      </c>
      <c r="O12" s="54">
        <f>ROUND((N12*code!$P$23),0)</f>
        <v>10955</v>
      </c>
      <c r="P12" s="55">
        <f t="shared" si="8"/>
        <v>2191</v>
      </c>
      <c r="U12" s="89"/>
      <c r="V12" s="90"/>
    </row>
    <row r="13" spans="2:24" ht="17.25" customHeight="1" thickTop="1">
      <c r="B13" s="76"/>
      <c r="C13" s="53">
        <f>code!H10</f>
        <v>8440</v>
      </c>
      <c r="D13" s="54">
        <f>ROUND((C13*S5),0)</f>
        <v>2095</v>
      </c>
      <c r="E13" s="54">
        <f>ROUND((C13*S6),0)</f>
        <v>1373</v>
      </c>
      <c r="F13" s="53">
        <f t="shared" si="1"/>
        <v>722</v>
      </c>
      <c r="G13" s="54">
        <f>ROUND((F13*code!$P$23),0)</f>
        <v>3610</v>
      </c>
      <c r="H13" s="54">
        <f t="shared" si="4"/>
        <v>722</v>
      </c>
      <c r="I13" s="82"/>
      <c r="J13" s="74">
        <v>700</v>
      </c>
      <c r="K13" s="53">
        <f>code!H51</f>
        <v>26300</v>
      </c>
      <c r="L13" s="54">
        <f t="shared" si="5"/>
        <v>6529</v>
      </c>
      <c r="M13" s="54">
        <f t="shared" si="6"/>
        <v>4277</v>
      </c>
      <c r="N13" s="53">
        <f t="shared" si="7"/>
        <v>2252</v>
      </c>
      <c r="O13" s="54">
        <f>ROUND((N13*code!$P$23),0)</f>
        <v>11260</v>
      </c>
      <c r="P13" s="55">
        <f t="shared" si="8"/>
        <v>2252</v>
      </c>
      <c r="R13" s="97" t="s">
        <v>59</v>
      </c>
      <c r="S13" s="98"/>
      <c r="T13" s="13"/>
      <c r="U13" s="89"/>
      <c r="V13" s="90"/>
      <c r="X13" t="str">
        <f>UPPER(R14)</f>
        <v/>
      </c>
    </row>
    <row r="14" spans="2:24" ht="17.25" customHeight="1" thickBot="1">
      <c r="B14" s="77"/>
      <c r="C14" s="53">
        <f>code!H11</f>
        <v>8680</v>
      </c>
      <c r="D14" s="54">
        <f>ROUND((C14*S5),0)</f>
        <v>2155</v>
      </c>
      <c r="E14" s="54">
        <f>ROUND((C14*S6),0)</f>
        <v>1412</v>
      </c>
      <c r="F14" s="53">
        <f t="shared" si="1"/>
        <v>743</v>
      </c>
      <c r="G14" s="54">
        <f>ROUND((F14*code!$P$23),0)</f>
        <v>3715</v>
      </c>
      <c r="H14" s="54">
        <f t="shared" si="4"/>
        <v>743</v>
      </c>
      <c r="I14" s="82"/>
      <c r="J14" s="74"/>
      <c r="K14" s="53">
        <f>code!H52</f>
        <v>27000</v>
      </c>
      <c r="L14" s="54">
        <f t="shared" si="5"/>
        <v>6702</v>
      </c>
      <c r="M14" s="54">
        <f t="shared" si="6"/>
        <v>4391</v>
      </c>
      <c r="N14" s="53">
        <f t="shared" si="7"/>
        <v>2311</v>
      </c>
      <c r="O14" s="54">
        <f>ROUND((N14*code!$P$23),0)</f>
        <v>11555</v>
      </c>
      <c r="P14" s="55">
        <f t="shared" si="8"/>
        <v>2311</v>
      </c>
      <c r="R14" s="99"/>
      <c r="S14" s="100"/>
      <c r="T14" s="31"/>
      <c r="U14" s="89"/>
      <c r="V14" s="90"/>
    </row>
    <row r="15" spans="2:24" ht="17.25" customHeight="1" thickTop="1" thickBot="1">
      <c r="B15" s="75">
        <v>260</v>
      </c>
      <c r="C15" s="53">
        <f>code!H12</f>
        <v>8940</v>
      </c>
      <c r="D15" s="54">
        <f>ROUND((C15*S5),0)</f>
        <v>2219</v>
      </c>
      <c r="E15" s="54">
        <f>ROUND((C15*S6),0)</f>
        <v>1454</v>
      </c>
      <c r="F15" s="53">
        <f t="shared" si="1"/>
        <v>765</v>
      </c>
      <c r="G15" s="54">
        <f>ROUND((F15*code!$P$23),0)</f>
        <v>3825</v>
      </c>
      <c r="H15" s="54">
        <f t="shared" si="4"/>
        <v>765</v>
      </c>
      <c r="I15" s="82"/>
      <c r="J15" s="74"/>
      <c r="K15" s="53">
        <f>code!H53</f>
        <v>27700</v>
      </c>
      <c r="L15" s="54">
        <f t="shared" si="5"/>
        <v>6876</v>
      </c>
      <c r="M15" s="54">
        <f t="shared" si="6"/>
        <v>4505</v>
      </c>
      <c r="N15" s="53">
        <f t="shared" si="7"/>
        <v>2371</v>
      </c>
      <c r="O15" s="54">
        <f>ROUND((N15*code!$P$23),0)</f>
        <v>11855</v>
      </c>
      <c r="P15" s="55">
        <f t="shared" si="8"/>
        <v>2371</v>
      </c>
      <c r="R15" s="12"/>
      <c r="S15" s="32"/>
      <c r="T15" s="32"/>
      <c r="U15" s="89"/>
      <c r="V15" s="90"/>
    </row>
    <row r="16" spans="2:24" ht="17.25" customHeight="1" thickTop="1">
      <c r="B16" s="76"/>
      <c r="C16" s="53">
        <f>code!H13</f>
        <v>9200</v>
      </c>
      <c r="D16" s="54">
        <f>ROUND((C16*S5),0)</f>
        <v>2284</v>
      </c>
      <c r="E16" s="54">
        <f>ROUND((C16*S6),0)</f>
        <v>1496</v>
      </c>
      <c r="F16" s="53">
        <f t="shared" si="1"/>
        <v>788</v>
      </c>
      <c r="G16" s="54">
        <f>ROUND((F16*code!$P$23),0)</f>
        <v>3940</v>
      </c>
      <c r="H16" s="54">
        <f t="shared" si="4"/>
        <v>788</v>
      </c>
      <c r="I16" s="82"/>
      <c r="J16" s="74">
        <v>750</v>
      </c>
      <c r="K16" s="53">
        <f>code!H54</f>
        <v>28450</v>
      </c>
      <c r="L16" s="54">
        <f t="shared" si="5"/>
        <v>7062</v>
      </c>
      <c r="M16" s="54">
        <f t="shared" si="6"/>
        <v>4627</v>
      </c>
      <c r="N16" s="53">
        <f t="shared" si="7"/>
        <v>2435</v>
      </c>
      <c r="O16" s="54">
        <f>ROUND((N16*code!$P$23),0)</f>
        <v>12175</v>
      </c>
      <c r="P16" s="55">
        <f t="shared" si="8"/>
        <v>2435</v>
      </c>
      <c r="R16" s="101" t="s">
        <v>62</v>
      </c>
      <c r="S16" s="102"/>
      <c r="U16" s="89"/>
      <c r="V16" s="90"/>
    </row>
    <row r="17" spans="2:22" ht="17.25" customHeight="1">
      <c r="B17" s="77"/>
      <c r="C17" s="53">
        <f>code!H14</f>
        <v>9460</v>
      </c>
      <c r="D17" s="54">
        <f>ROUND((C17*S5),0)</f>
        <v>2348</v>
      </c>
      <c r="E17" s="54">
        <f>ROUND((C17*S6),0)</f>
        <v>1539</v>
      </c>
      <c r="F17" s="53">
        <f t="shared" si="1"/>
        <v>809</v>
      </c>
      <c r="G17" s="54">
        <f>ROUND((F17*code!$P$23),0)</f>
        <v>4045</v>
      </c>
      <c r="H17" s="54">
        <f t="shared" si="4"/>
        <v>809</v>
      </c>
      <c r="I17" s="82"/>
      <c r="J17" s="74"/>
      <c r="K17" s="53">
        <f>code!H55</f>
        <v>29200</v>
      </c>
      <c r="L17" s="54">
        <f t="shared" si="5"/>
        <v>7249</v>
      </c>
      <c r="M17" s="54">
        <f t="shared" si="6"/>
        <v>4749</v>
      </c>
      <c r="N17" s="53">
        <f t="shared" si="7"/>
        <v>2500</v>
      </c>
      <c r="O17" s="54">
        <f>ROUND((N17*code!$P$23),0)</f>
        <v>12500</v>
      </c>
      <c r="P17" s="55">
        <f t="shared" si="8"/>
        <v>2500</v>
      </c>
      <c r="R17" s="24" t="s">
        <v>60</v>
      </c>
      <c r="S17" s="25" t="s">
        <v>61</v>
      </c>
      <c r="U17" s="89"/>
      <c r="V17" s="90"/>
    </row>
    <row r="18" spans="2:22" ht="17.25" customHeight="1" thickBot="1">
      <c r="B18" s="75">
        <v>280</v>
      </c>
      <c r="C18" s="53">
        <f>code!H15</f>
        <v>9740</v>
      </c>
      <c r="D18" s="54">
        <f>ROUND((C18*S5),0)</f>
        <v>2418</v>
      </c>
      <c r="E18" s="54">
        <f>ROUND((C18*S6),0)</f>
        <v>1584</v>
      </c>
      <c r="F18" s="53">
        <f t="shared" si="1"/>
        <v>834</v>
      </c>
      <c r="G18" s="54">
        <f>ROUND((F18*code!$P$23),0)</f>
        <v>4170</v>
      </c>
      <c r="H18" s="54">
        <f t="shared" si="4"/>
        <v>834</v>
      </c>
      <c r="I18" s="82"/>
      <c r="J18" s="74"/>
      <c r="K18" s="53">
        <f>code!H56</f>
        <v>29950</v>
      </c>
      <c r="L18" s="54">
        <f t="shared" si="5"/>
        <v>7435</v>
      </c>
      <c r="M18" s="54">
        <f t="shared" si="6"/>
        <v>4871</v>
      </c>
      <c r="N18" s="53">
        <f t="shared" si="7"/>
        <v>2564</v>
      </c>
      <c r="O18" s="54">
        <f>ROUND((N18*code!$P$23),0)</f>
        <v>12820</v>
      </c>
      <c r="P18" s="55">
        <f t="shared" si="8"/>
        <v>2564</v>
      </c>
      <c r="R18" s="46"/>
      <c r="S18" s="26"/>
      <c r="U18" s="91"/>
      <c r="V18" s="92"/>
    </row>
    <row r="19" spans="2:22" ht="17.25" customHeight="1" thickTop="1" thickBot="1">
      <c r="B19" s="76"/>
      <c r="C19" s="53">
        <f>code!H16</f>
        <v>10020</v>
      </c>
      <c r="D19" s="54">
        <f>ROUND((C19*S5),0)</f>
        <v>2487</v>
      </c>
      <c r="E19" s="54">
        <f>ROUND((C19*S6),0)</f>
        <v>1630</v>
      </c>
      <c r="F19" s="53">
        <f t="shared" si="1"/>
        <v>857</v>
      </c>
      <c r="G19" s="54">
        <f>ROUND((F19*code!$P$23),0)</f>
        <v>4285</v>
      </c>
      <c r="H19" s="54">
        <f t="shared" si="4"/>
        <v>857</v>
      </c>
      <c r="I19" s="82"/>
      <c r="J19" s="74">
        <v>800</v>
      </c>
      <c r="K19" s="53">
        <f>code!H57</f>
        <v>30750</v>
      </c>
      <c r="L19" s="54">
        <f t="shared" si="5"/>
        <v>7633</v>
      </c>
      <c r="M19" s="54">
        <f t="shared" si="6"/>
        <v>5001</v>
      </c>
      <c r="N19" s="53">
        <f t="shared" si="7"/>
        <v>2632</v>
      </c>
      <c r="O19" s="54">
        <f>ROUND((N19*code!$P$23),0)</f>
        <v>13160</v>
      </c>
      <c r="P19" s="55">
        <f t="shared" si="8"/>
        <v>2632</v>
      </c>
      <c r="R19" s="16"/>
      <c r="S19" s="17"/>
      <c r="T19" s="17"/>
      <c r="U19" s="17"/>
    </row>
    <row r="20" spans="2:22" ht="17.25" customHeight="1" thickTop="1" thickBot="1">
      <c r="B20" s="77"/>
      <c r="C20" s="53">
        <f>code!H17</f>
        <v>10300</v>
      </c>
      <c r="D20" s="54">
        <f>ROUND((C20*S5),0)</f>
        <v>2557</v>
      </c>
      <c r="E20" s="54">
        <f>ROUND((C20*S6),0)</f>
        <v>1675</v>
      </c>
      <c r="F20" s="53">
        <f t="shared" si="1"/>
        <v>882</v>
      </c>
      <c r="G20" s="54">
        <f>ROUND((F20*code!$P$23),0)</f>
        <v>4410</v>
      </c>
      <c r="H20" s="54">
        <f t="shared" si="4"/>
        <v>882</v>
      </c>
      <c r="I20" s="82"/>
      <c r="J20" s="74"/>
      <c r="K20" s="53">
        <f>code!H58</f>
        <v>31550</v>
      </c>
      <c r="L20" s="54">
        <f t="shared" si="5"/>
        <v>7832</v>
      </c>
      <c r="M20" s="54">
        <f t="shared" si="6"/>
        <v>5131</v>
      </c>
      <c r="N20" s="53">
        <f t="shared" si="7"/>
        <v>2701</v>
      </c>
      <c r="O20" s="54">
        <f>ROUND((N20*code!$P$23),0)</f>
        <v>13505</v>
      </c>
      <c r="P20" s="55">
        <f t="shared" si="8"/>
        <v>2701</v>
      </c>
      <c r="R20" s="70" t="s">
        <v>72</v>
      </c>
      <c r="S20" s="72" t="s">
        <v>73</v>
      </c>
      <c r="T20" s="17"/>
      <c r="U20" s="17"/>
    </row>
    <row r="21" spans="2:22" ht="17.25" customHeight="1" thickTop="1">
      <c r="B21" s="75">
        <v>300</v>
      </c>
      <c r="C21" s="53">
        <f>code!H18</f>
        <v>10600</v>
      </c>
      <c r="D21" s="54">
        <f>ROUND((C21*S5),0)</f>
        <v>2631</v>
      </c>
      <c r="E21" s="54">
        <f>ROUND((C21*S6),0)</f>
        <v>1724</v>
      </c>
      <c r="F21" s="53">
        <f t="shared" si="1"/>
        <v>907</v>
      </c>
      <c r="G21" s="54">
        <f>ROUND((F21*code!$P$23),0)</f>
        <v>4535</v>
      </c>
      <c r="H21" s="54">
        <f t="shared" si="4"/>
        <v>907</v>
      </c>
      <c r="I21" s="82"/>
      <c r="J21" s="74"/>
      <c r="K21" s="53">
        <f>code!H59</f>
        <v>32350</v>
      </c>
      <c r="L21" s="54">
        <f t="shared" si="5"/>
        <v>8031</v>
      </c>
      <c r="M21" s="54">
        <f t="shared" si="6"/>
        <v>5261</v>
      </c>
      <c r="N21" s="53">
        <f t="shared" si="7"/>
        <v>2770</v>
      </c>
      <c r="O21" s="54">
        <f>ROUND((N21*code!$P$23),0)</f>
        <v>13850</v>
      </c>
      <c r="P21" s="55">
        <f t="shared" si="8"/>
        <v>2770</v>
      </c>
      <c r="R21" s="18"/>
      <c r="S21" s="17"/>
      <c r="T21" s="17"/>
      <c r="U21" s="17"/>
    </row>
    <row r="22" spans="2:22" ht="17.25" customHeight="1">
      <c r="B22" s="76"/>
      <c r="C22" s="53">
        <f>code!H19</f>
        <v>10900</v>
      </c>
      <c r="D22" s="54">
        <f>ROUND((C22*S5),0)</f>
        <v>2706</v>
      </c>
      <c r="E22" s="54">
        <f>ROUND((C22*S6),0)</f>
        <v>1773</v>
      </c>
      <c r="F22" s="53">
        <f t="shared" si="1"/>
        <v>933</v>
      </c>
      <c r="G22" s="54">
        <f>ROUND((F22*code!$P$23),0)</f>
        <v>4665</v>
      </c>
      <c r="H22" s="54">
        <f t="shared" si="4"/>
        <v>933</v>
      </c>
      <c r="I22" s="82"/>
      <c r="J22" s="74">
        <v>850</v>
      </c>
      <c r="K22" s="53">
        <f>code!H60</f>
        <v>33200</v>
      </c>
      <c r="L22" s="54">
        <f t="shared" si="5"/>
        <v>8242</v>
      </c>
      <c r="M22" s="54">
        <f t="shared" si="6"/>
        <v>5400</v>
      </c>
      <c r="N22" s="53">
        <f t="shared" si="7"/>
        <v>2842</v>
      </c>
      <c r="O22" s="54">
        <f>ROUND((N22*code!$P$23),0)</f>
        <v>14210</v>
      </c>
      <c r="P22" s="55">
        <f t="shared" si="8"/>
        <v>2842</v>
      </c>
      <c r="R22" s="18"/>
      <c r="S22" s="17"/>
      <c r="T22" s="17"/>
      <c r="U22" s="17"/>
    </row>
    <row r="23" spans="2:22" ht="17.25" customHeight="1">
      <c r="B23" s="77"/>
      <c r="C23" s="53">
        <f>code!H20</f>
        <v>11200</v>
      </c>
      <c r="D23" s="54">
        <f>ROUND((C23*S5),0)</f>
        <v>2780</v>
      </c>
      <c r="E23" s="54">
        <f>ROUND((C23*S6),0)</f>
        <v>1822</v>
      </c>
      <c r="F23" s="53">
        <f t="shared" si="1"/>
        <v>958</v>
      </c>
      <c r="G23" s="54">
        <f>ROUND((F23*code!$P$23),0)</f>
        <v>4790</v>
      </c>
      <c r="H23" s="54">
        <f t="shared" si="4"/>
        <v>958</v>
      </c>
      <c r="I23" s="82"/>
      <c r="J23" s="74"/>
      <c r="K23" s="53">
        <f>code!H61</f>
        <v>34050</v>
      </c>
      <c r="L23" s="54">
        <f t="shared" si="5"/>
        <v>8453</v>
      </c>
      <c r="M23" s="54">
        <f t="shared" si="6"/>
        <v>5538</v>
      </c>
      <c r="N23" s="53">
        <f t="shared" si="7"/>
        <v>2915</v>
      </c>
      <c r="O23" s="54">
        <f>ROUND((N23*code!$P$23),0)</f>
        <v>14575</v>
      </c>
      <c r="P23" s="55">
        <f t="shared" si="8"/>
        <v>2915</v>
      </c>
      <c r="R23" s="17"/>
      <c r="S23" s="17"/>
      <c r="T23" s="17"/>
      <c r="U23" s="17"/>
    </row>
    <row r="24" spans="2:22" ht="17.25" customHeight="1">
      <c r="B24" s="75">
        <v>330</v>
      </c>
      <c r="C24" s="53">
        <f>code!H21</f>
        <v>11530</v>
      </c>
      <c r="D24" s="54">
        <f>ROUND((C24*S5),0)</f>
        <v>2862</v>
      </c>
      <c r="E24" s="54">
        <f>ROUND((C24*S6),0)</f>
        <v>1875</v>
      </c>
      <c r="F24" s="53">
        <f t="shared" si="1"/>
        <v>987</v>
      </c>
      <c r="G24" s="54">
        <f>ROUND((F24*code!$P$23),0)</f>
        <v>4935</v>
      </c>
      <c r="H24" s="54">
        <f t="shared" si="4"/>
        <v>987</v>
      </c>
      <c r="I24" s="82"/>
      <c r="J24" s="74"/>
      <c r="K24" s="53">
        <f>code!H62</f>
        <v>34900</v>
      </c>
      <c r="L24" s="54">
        <f t="shared" si="5"/>
        <v>8664</v>
      </c>
      <c r="M24" s="54">
        <f t="shared" si="6"/>
        <v>5676</v>
      </c>
      <c r="N24" s="53">
        <f t="shared" si="7"/>
        <v>2988</v>
      </c>
      <c r="O24" s="54">
        <f>ROUND((N24*code!$P$23),0)</f>
        <v>14940</v>
      </c>
      <c r="P24" s="55">
        <f t="shared" si="8"/>
        <v>2988</v>
      </c>
      <c r="R24" s="17"/>
      <c r="S24" s="17"/>
      <c r="T24" s="17"/>
      <c r="U24" s="17"/>
    </row>
    <row r="25" spans="2:22" ht="17.25" customHeight="1">
      <c r="B25" s="76"/>
      <c r="C25" s="53">
        <f>code!H22</f>
        <v>11860</v>
      </c>
      <c r="D25" s="54">
        <f>ROUND((C25*S5),0)</f>
        <v>2944</v>
      </c>
      <c r="E25" s="54">
        <f>ROUND((C25*S6),0)</f>
        <v>1929</v>
      </c>
      <c r="F25" s="53">
        <f t="shared" si="1"/>
        <v>1015</v>
      </c>
      <c r="G25" s="54">
        <f>ROUND((F25*code!$P$23),0)</f>
        <v>5075</v>
      </c>
      <c r="H25" s="54">
        <f t="shared" si="4"/>
        <v>1015</v>
      </c>
      <c r="I25" s="82"/>
      <c r="J25" s="74">
        <v>900</v>
      </c>
      <c r="K25" s="53">
        <f>code!H63</f>
        <v>35800</v>
      </c>
      <c r="L25" s="54">
        <f t="shared" si="5"/>
        <v>8887</v>
      </c>
      <c r="M25" s="54">
        <f t="shared" si="6"/>
        <v>5823</v>
      </c>
      <c r="N25" s="53">
        <f t="shared" si="7"/>
        <v>3064</v>
      </c>
      <c r="O25" s="54">
        <f>ROUND((N25*code!$P$23),0)</f>
        <v>15320</v>
      </c>
      <c r="P25" s="55">
        <f t="shared" si="8"/>
        <v>3064</v>
      </c>
      <c r="R25" s="17"/>
      <c r="S25" s="17"/>
      <c r="T25" s="17"/>
      <c r="U25" s="17"/>
    </row>
    <row r="26" spans="2:22" ht="17.25" customHeight="1">
      <c r="B26" s="77"/>
      <c r="C26" s="53">
        <f>code!H23</f>
        <v>12190</v>
      </c>
      <c r="D26" s="54">
        <f>ROUND((C26*S5),0)</f>
        <v>3026</v>
      </c>
      <c r="E26" s="54">
        <f>ROUND((C26*S6),0)</f>
        <v>1983</v>
      </c>
      <c r="F26" s="53">
        <f t="shared" si="1"/>
        <v>1043</v>
      </c>
      <c r="G26" s="54">
        <f>ROUND((F26*code!$P$23),0)</f>
        <v>5215</v>
      </c>
      <c r="H26" s="54">
        <f t="shared" si="4"/>
        <v>1043</v>
      </c>
      <c r="I26" s="82"/>
      <c r="J26" s="74"/>
      <c r="K26" s="53">
        <f>code!H64</f>
        <v>36700</v>
      </c>
      <c r="L26" s="54">
        <f t="shared" si="5"/>
        <v>9110</v>
      </c>
      <c r="M26" s="54">
        <f t="shared" si="6"/>
        <v>5969</v>
      </c>
      <c r="N26" s="53">
        <f t="shared" si="7"/>
        <v>3141</v>
      </c>
      <c r="O26" s="54">
        <f>ROUND((N26*code!$P$23),0)</f>
        <v>15705</v>
      </c>
      <c r="P26" s="55">
        <f t="shared" si="8"/>
        <v>3141</v>
      </c>
    </row>
    <row r="27" spans="2:22" ht="17.25" customHeight="1">
      <c r="B27" s="75">
        <v>360</v>
      </c>
      <c r="C27" s="53">
        <f>code!H24</f>
        <v>12550</v>
      </c>
      <c r="D27" s="54">
        <f>ROUND((C27*S5),0)</f>
        <v>3115</v>
      </c>
      <c r="E27" s="54">
        <f>ROUND((C27*S6),0)</f>
        <v>2041</v>
      </c>
      <c r="F27" s="53">
        <f t="shared" si="1"/>
        <v>1074</v>
      </c>
      <c r="G27" s="54">
        <f>ROUND((F27*code!$P$23),0)</f>
        <v>5370</v>
      </c>
      <c r="H27" s="54">
        <f t="shared" si="4"/>
        <v>1074</v>
      </c>
      <c r="I27" s="82"/>
      <c r="J27" s="74"/>
      <c r="K27" s="53">
        <f>code!H65</f>
        <v>37600</v>
      </c>
      <c r="L27" s="54">
        <f t="shared" si="5"/>
        <v>9334</v>
      </c>
      <c r="M27" s="54">
        <f t="shared" si="6"/>
        <v>6115</v>
      </c>
      <c r="N27" s="53">
        <f t="shared" si="7"/>
        <v>3219</v>
      </c>
      <c r="O27" s="54">
        <f>ROUND((N27*code!$P$23),0)</f>
        <v>16095</v>
      </c>
      <c r="P27" s="55">
        <f t="shared" si="8"/>
        <v>3219</v>
      </c>
    </row>
    <row r="28" spans="2:22" ht="17.25" customHeight="1">
      <c r="B28" s="76"/>
      <c r="C28" s="53">
        <f>code!H25</f>
        <v>12910</v>
      </c>
      <c r="D28" s="54">
        <f>ROUND((C28*S5),0)</f>
        <v>3205</v>
      </c>
      <c r="E28" s="54">
        <f>ROUND((C28*S6),0)</f>
        <v>2100</v>
      </c>
      <c r="F28" s="53">
        <f t="shared" si="1"/>
        <v>1105</v>
      </c>
      <c r="G28" s="54">
        <f>ROUND((F28*code!$P$23),0)</f>
        <v>5525</v>
      </c>
      <c r="H28" s="54">
        <f t="shared" si="4"/>
        <v>1105</v>
      </c>
      <c r="I28" s="82"/>
      <c r="J28" s="74">
        <v>970</v>
      </c>
      <c r="K28" s="53">
        <f>code!H66</f>
        <v>38570</v>
      </c>
      <c r="L28" s="54">
        <f t="shared" si="5"/>
        <v>9575</v>
      </c>
      <c r="M28" s="54">
        <f t="shared" si="6"/>
        <v>6273</v>
      </c>
      <c r="N28" s="53">
        <f t="shared" si="7"/>
        <v>3302</v>
      </c>
      <c r="O28" s="54">
        <f>ROUND((N28*code!$P$23),0)</f>
        <v>16510</v>
      </c>
      <c r="P28" s="55">
        <f t="shared" si="8"/>
        <v>3302</v>
      </c>
      <c r="R28" s="2"/>
    </row>
    <row r="29" spans="2:22" ht="17.25" customHeight="1">
      <c r="B29" s="77"/>
      <c r="C29" s="53">
        <f>code!H26</f>
        <v>13270</v>
      </c>
      <c r="D29" s="54">
        <f>ROUND((C29*S5),0)</f>
        <v>3294</v>
      </c>
      <c r="E29" s="54">
        <f>ROUND((C29*S6),0)</f>
        <v>2158</v>
      </c>
      <c r="F29" s="53">
        <f t="shared" si="1"/>
        <v>1136</v>
      </c>
      <c r="G29" s="54">
        <f>ROUND((F29*code!$P$23),0)</f>
        <v>5680</v>
      </c>
      <c r="H29" s="54">
        <f t="shared" si="4"/>
        <v>1136</v>
      </c>
      <c r="I29" s="82"/>
      <c r="J29" s="74"/>
      <c r="K29" s="53">
        <f>code!H67</f>
        <v>39540</v>
      </c>
      <c r="L29" s="54">
        <f t="shared" si="5"/>
        <v>9815</v>
      </c>
      <c r="M29" s="54">
        <f t="shared" si="6"/>
        <v>6431</v>
      </c>
      <c r="N29" s="53">
        <f t="shared" si="7"/>
        <v>3384</v>
      </c>
      <c r="O29" s="54">
        <f>ROUND((N29*code!$P$23),0)</f>
        <v>16920</v>
      </c>
      <c r="P29" s="55">
        <f t="shared" si="8"/>
        <v>3384</v>
      </c>
    </row>
    <row r="30" spans="2:22" ht="17.25" customHeight="1">
      <c r="B30" s="75">
        <v>390</v>
      </c>
      <c r="C30" s="53">
        <f>code!H27</f>
        <v>13660</v>
      </c>
      <c r="D30" s="54">
        <f>ROUND((C30*S5),0)</f>
        <v>3391</v>
      </c>
      <c r="E30" s="54">
        <f>ROUND((C30*S6),0)</f>
        <v>2222</v>
      </c>
      <c r="F30" s="53">
        <f t="shared" si="1"/>
        <v>1169</v>
      </c>
      <c r="G30" s="54">
        <f>ROUND((F30*code!$P$23),0)</f>
        <v>5845</v>
      </c>
      <c r="H30" s="54">
        <f t="shared" si="4"/>
        <v>1169</v>
      </c>
      <c r="I30" s="82"/>
      <c r="J30" s="74"/>
      <c r="K30" s="53">
        <f>code!H68</f>
        <v>40510</v>
      </c>
      <c r="L30" s="54">
        <f t="shared" si="5"/>
        <v>10056</v>
      </c>
      <c r="M30" s="54">
        <f t="shared" si="6"/>
        <v>6589</v>
      </c>
      <c r="N30" s="53">
        <f t="shared" si="7"/>
        <v>3467</v>
      </c>
      <c r="O30" s="54">
        <f>ROUND((N30*code!$P$23),0)</f>
        <v>17335</v>
      </c>
      <c r="P30" s="55">
        <f t="shared" si="8"/>
        <v>3467</v>
      </c>
    </row>
    <row r="31" spans="2:22" ht="17.25" customHeight="1">
      <c r="B31" s="76"/>
      <c r="C31" s="53">
        <f>code!H28</f>
        <v>14050</v>
      </c>
      <c r="D31" s="54">
        <f>ROUND((C31*S5),0)</f>
        <v>3488</v>
      </c>
      <c r="E31" s="54">
        <f>ROUND((C31*S6),0)</f>
        <v>2285</v>
      </c>
      <c r="F31" s="53">
        <f t="shared" si="1"/>
        <v>1203</v>
      </c>
      <c r="G31" s="54">
        <f>ROUND((F31*code!$P$23),0)</f>
        <v>6015</v>
      </c>
      <c r="H31" s="54">
        <f t="shared" si="4"/>
        <v>1203</v>
      </c>
      <c r="I31" s="82"/>
      <c r="J31" s="74">
        <v>1040</v>
      </c>
      <c r="K31" s="53">
        <f>code!H69</f>
        <v>41550</v>
      </c>
      <c r="L31" s="54">
        <f t="shared" si="5"/>
        <v>10314</v>
      </c>
      <c r="M31" s="54">
        <f t="shared" si="6"/>
        <v>6758</v>
      </c>
      <c r="N31" s="53">
        <f t="shared" si="7"/>
        <v>3556</v>
      </c>
      <c r="O31" s="54">
        <f>ROUND((N31*code!$P$23),0)</f>
        <v>17780</v>
      </c>
      <c r="P31" s="55">
        <f t="shared" si="8"/>
        <v>3556</v>
      </c>
    </row>
    <row r="32" spans="2:22" ht="17.25" customHeight="1">
      <c r="B32" s="77"/>
      <c r="C32" s="53">
        <f>code!H29</f>
        <v>14440</v>
      </c>
      <c r="D32" s="54">
        <f>ROUND((C32*S5),0)</f>
        <v>3585</v>
      </c>
      <c r="E32" s="54">
        <f>ROUND((C32*S6),0)</f>
        <v>2349</v>
      </c>
      <c r="F32" s="53">
        <f t="shared" si="1"/>
        <v>1236</v>
      </c>
      <c r="G32" s="54">
        <f>ROUND((F32*code!$P$23),0)</f>
        <v>6180</v>
      </c>
      <c r="H32" s="54">
        <f t="shared" si="4"/>
        <v>1236</v>
      </c>
      <c r="I32" s="82"/>
      <c r="J32" s="74"/>
      <c r="K32" s="53">
        <f>code!H70</f>
        <v>42590</v>
      </c>
      <c r="L32" s="54">
        <f t="shared" si="5"/>
        <v>10573</v>
      </c>
      <c r="M32" s="54">
        <f t="shared" si="6"/>
        <v>6927</v>
      </c>
      <c r="N32" s="53">
        <f t="shared" si="7"/>
        <v>3646</v>
      </c>
      <c r="O32" s="54">
        <f>ROUND((N32*code!$P$23),0)</f>
        <v>18230</v>
      </c>
      <c r="P32" s="55">
        <f t="shared" si="8"/>
        <v>3646</v>
      </c>
      <c r="R32" s="8"/>
    </row>
    <row r="33" spans="2:18" ht="17.25" customHeight="1">
      <c r="B33" s="75">
        <v>420</v>
      </c>
      <c r="C33" s="53">
        <f>code!H30</f>
        <v>14860</v>
      </c>
      <c r="D33" s="54">
        <f>ROUND((C33*S5),0)</f>
        <v>3689</v>
      </c>
      <c r="E33" s="54">
        <f>ROUND((C33*S6),0)</f>
        <v>2417</v>
      </c>
      <c r="F33" s="53">
        <f t="shared" si="1"/>
        <v>1272</v>
      </c>
      <c r="G33" s="54">
        <f>ROUND((F33*code!$P$23),0)</f>
        <v>6360</v>
      </c>
      <c r="H33" s="54">
        <f t="shared" si="4"/>
        <v>1272</v>
      </c>
      <c r="I33" s="82"/>
      <c r="J33" s="74"/>
      <c r="K33" s="53">
        <f>code!H71</f>
        <v>43630</v>
      </c>
      <c r="L33" s="54">
        <f t="shared" si="5"/>
        <v>10831</v>
      </c>
      <c r="M33" s="54">
        <f t="shared" si="6"/>
        <v>7096</v>
      </c>
      <c r="N33" s="53">
        <f t="shared" si="7"/>
        <v>3735</v>
      </c>
      <c r="O33" s="54">
        <f>ROUND((N33*code!$P$23),0)</f>
        <v>18675</v>
      </c>
      <c r="P33" s="55">
        <f t="shared" si="8"/>
        <v>3735</v>
      </c>
      <c r="R33" s="8"/>
    </row>
    <row r="34" spans="2:18" ht="17.25" customHeight="1">
      <c r="B34" s="76"/>
      <c r="C34" s="53">
        <f>code!H31</f>
        <v>15280</v>
      </c>
      <c r="D34" s="54">
        <f>ROUND((C34*S5),0)</f>
        <v>3793</v>
      </c>
      <c r="E34" s="54">
        <f>ROUND((C34*S6),0)</f>
        <v>2485</v>
      </c>
      <c r="F34" s="53">
        <f t="shared" si="1"/>
        <v>1308</v>
      </c>
      <c r="G34" s="54">
        <f>ROUND((F34*code!$P$23),0)</f>
        <v>6540</v>
      </c>
      <c r="H34" s="54">
        <f t="shared" si="4"/>
        <v>1308</v>
      </c>
      <c r="I34" s="82"/>
      <c r="J34" s="74">
        <v>1110</v>
      </c>
      <c r="K34" s="53">
        <f>code!H72</f>
        <v>44740</v>
      </c>
      <c r="L34" s="54">
        <f t="shared" si="5"/>
        <v>11106</v>
      </c>
      <c r="M34" s="54">
        <f t="shared" si="6"/>
        <v>7277</v>
      </c>
      <c r="N34" s="53">
        <f t="shared" si="7"/>
        <v>3829</v>
      </c>
      <c r="O34" s="54">
        <f>ROUND((N34*code!$P$23),0)</f>
        <v>19145</v>
      </c>
      <c r="P34" s="55">
        <f t="shared" si="8"/>
        <v>3829</v>
      </c>
      <c r="R34" s="8"/>
    </row>
    <row r="35" spans="2:18" ht="17.25" customHeight="1">
      <c r="B35" s="77"/>
      <c r="C35" s="53">
        <f>code!H32</f>
        <v>15700</v>
      </c>
      <c r="D35" s="54">
        <f>ROUND((C35*S5),0)</f>
        <v>3897</v>
      </c>
      <c r="E35" s="54">
        <f>ROUND((C35*S6),0)</f>
        <v>2553</v>
      </c>
      <c r="F35" s="53">
        <f t="shared" si="1"/>
        <v>1344</v>
      </c>
      <c r="G35" s="54">
        <f>ROUND((F35*code!$P$23),0)</f>
        <v>6720</v>
      </c>
      <c r="H35" s="54">
        <f t="shared" si="4"/>
        <v>1344</v>
      </c>
      <c r="I35" s="82"/>
      <c r="J35" s="74"/>
      <c r="K35" s="53">
        <f>code!H73</f>
        <v>45850</v>
      </c>
      <c r="L35" s="54">
        <f t="shared" si="5"/>
        <v>11382</v>
      </c>
      <c r="M35" s="54">
        <f t="shared" si="6"/>
        <v>7457</v>
      </c>
      <c r="N35" s="53">
        <f t="shared" si="7"/>
        <v>3925</v>
      </c>
      <c r="O35" s="54">
        <f>ROUND((N35*code!$P$23),0)</f>
        <v>19625</v>
      </c>
      <c r="P35" s="55">
        <f t="shared" si="8"/>
        <v>3925</v>
      </c>
      <c r="R35" s="8"/>
    </row>
    <row r="36" spans="2:18" ht="17.25" customHeight="1">
      <c r="B36" s="75">
        <v>450</v>
      </c>
      <c r="C36" s="53">
        <f>code!H33</f>
        <v>16150</v>
      </c>
      <c r="D36" s="54">
        <f>ROUND((C36*$S$5),0)</f>
        <v>4009</v>
      </c>
      <c r="E36" s="54">
        <f>ROUND((C36*$S$6),0)</f>
        <v>2627</v>
      </c>
      <c r="F36" s="53">
        <f t="shared" si="1"/>
        <v>1382</v>
      </c>
      <c r="G36" s="54">
        <f>ROUND((F36*code!$P$23),0)</f>
        <v>6910</v>
      </c>
      <c r="H36" s="54">
        <f t="shared" si="4"/>
        <v>1382</v>
      </c>
      <c r="I36" s="82"/>
      <c r="J36" s="74"/>
      <c r="K36" s="53">
        <f>code!H74</f>
        <v>46960</v>
      </c>
      <c r="L36" s="54">
        <f t="shared" si="5"/>
        <v>11657</v>
      </c>
      <c r="M36" s="54">
        <f t="shared" si="6"/>
        <v>7638</v>
      </c>
      <c r="N36" s="53">
        <f t="shared" si="7"/>
        <v>4019</v>
      </c>
      <c r="O36" s="54">
        <f>ROUND((N36*code!$P$23),0)</f>
        <v>20095</v>
      </c>
      <c r="P36" s="55">
        <f t="shared" si="8"/>
        <v>4019</v>
      </c>
      <c r="R36" s="8"/>
    </row>
    <row r="37" spans="2:18" ht="17.25" customHeight="1">
      <c r="B37" s="76"/>
      <c r="C37" s="53">
        <f>code!H34</f>
        <v>16600</v>
      </c>
      <c r="D37" s="54">
        <f t="shared" ref="D37:D45" si="9">ROUND((C37*$S$5),0)</f>
        <v>4121</v>
      </c>
      <c r="E37" s="54">
        <f t="shared" ref="E37:E45" si="10">ROUND((C37*$S$6),0)</f>
        <v>2700</v>
      </c>
      <c r="F37" s="53">
        <f t="shared" ref="F37:F45" si="11">D37-E37</f>
        <v>1421</v>
      </c>
      <c r="G37" s="54">
        <f>ROUND((F37*code!$P$23),0)</f>
        <v>7105</v>
      </c>
      <c r="H37" s="54">
        <f t="shared" ref="H37:H45" si="12">ROUND((F37*1),0)</f>
        <v>1421</v>
      </c>
      <c r="I37" s="82"/>
      <c r="J37" s="74">
        <v>1200</v>
      </c>
      <c r="K37" s="53">
        <f>code!H75</f>
        <v>48160</v>
      </c>
      <c r="L37" s="54">
        <f t="shared" si="5"/>
        <v>11955</v>
      </c>
      <c r="M37" s="54">
        <f t="shared" si="6"/>
        <v>7833</v>
      </c>
      <c r="N37" s="53">
        <f t="shared" si="7"/>
        <v>4122</v>
      </c>
      <c r="O37" s="54">
        <f>ROUND((N37*code!$P$23),0)</f>
        <v>20610</v>
      </c>
      <c r="P37" s="55">
        <f t="shared" si="8"/>
        <v>4122</v>
      </c>
      <c r="R37" s="8"/>
    </row>
    <row r="38" spans="2:18" ht="17.25" customHeight="1">
      <c r="B38" s="77"/>
      <c r="C38" s="53">
        <f>code!H35</f>
        <v>17050</v>
      </c>
      <c r="D38" s="54">
        <f t="shared" si="9"/>
        <v>4232</v>
      </c>
      <c r="E38" s="54">
        <f t="shared" si="10"/>
        <v>2773</v>
      </c>
      <c r="F38" s="53">
        <f t="shared" si="11"/>
        <v>1459</v>
      </c>
      <c r="G38" s="54">
        <f>ROUND((F38*code!$P$23),0)</f>
        <v>7295</v>
      </c>
      <c r="H38" s="54">
        <f t="shared" si="12"/>
        <v>1459</v>
      </c>
      <c r="I38" s="82"/>
      <c r="J38" s="74"/>
      <c r="K38" s="53">
        <f>code!H76</f>
        <v>49360</v>
      </c>
      <c r="L38" s="54">
        <f t="shared" si="5"/>
        <v>12253</v>
      </c>
      <c r="M38" s="54">
        <f t="shared" si="6"/>
        <v>8028</v>
      </c>
      <c r="N38" s="53">
        <f t="shared" si="7"/>
        <v>4225</v>
      </c>
      <c r="O38" s="54">
        <f>ROUND((N38*code!$P$23),0)</f>
        <v>21125</v>
      </c>
      <c r="P38" s="55">
        <f t="shared" si="8"/>
        <v>4225</v>
      </c>
      <c r="R38" s="8"/>
    </row>
    <row r="39" spans="2:18" ht="17.25" customHeight="1">
      <c r="B39" s="75">
        <v>490</v>
      </c>
      <c r="C39" s="53">
        <f>code!H36</f>
        <v>17540</v>
      </c>
      <c r="D39" s="54">
        <f t="shared" si="9"/>
        <v>4354</v>
      </c>
      <c r="E39" s="54">
        <f t="shared" si="10"/>
        <v>2853</v>
      </c>
      <c r="F39" s="53">
        <f t="shared" si="11"/>
        <v>1501</v>
      </c>
      <c r="G39" s="54">
        <f>ROUND((F39*code!$P$23),0)</f>
        <v>7505</v>
      </c>
      <c r="H39" s="54">
        <f t="shared" si="12"/>
        <v>1501</v>
      </c>
      <c r="I39" s="82"/>
      <c r="J39" s="74"/>
      <c r="K39" s="53">
        <f>code!H77</f>
        <v>50560</v>
      </c>
      <c r="L39" s="54">
        <f t="shared" si="5"/>
        <v>12551</v>
      </c>
      <c r="M39" s="54">
        <f t="shared" si="6"/>
        <v>8223</v>
      </c>
      <c r="N39" s="53">
        <f t="shared" si="7"/>
        <v>4328</v>
      </c>
      <c r="O39" s="54">
        <f>ROUND((N39*code!$P$23),0)</f>
        <v>21640</v>
      </c>
      <c r="P39" s="55">
        <f t="shared" si="8"/>
        <v>4328</v>
      </c>
      <c r="R39" s="8"/>
    </row>
    <row r="40" spans="2:18" ht="17.25" customHeight="1">
      <c r="B40" s="76"/>
      <c r="C40" s="53">
        <f>code!H37</f>
        <v>18030</v>
      </c>
      <c r="D40" s="54">
        <f t="shared" si="9"/>
        <v>4476</v>
      </c>
      <c r="E40" s="54">
        <f t="shared" si="10"/>
        <v>2932</v>
      </c>
      <c r="F40" s="53">
        <f t="shared" si="11"/>
        <v>1544</v>
      </c>
      <c r="G40" s="54">
        <f>ROUND((F40*code!$P$23),0)</f>
        <v>7720</v>
      </c>
      <c r="H40" s="54">
        <f t="shared" si="12"/>
        <v>1544</v>
      </c>
      <c r="I40" s="82"/>
      <c r="J40" s="74"/>
      <c r="K40" s="53">
        <f>code!H78</f>
        <v>51760</v>
      </c>
      <c r="L40" s="54">
        <f t="shared" si="5"/>
        <v>12849</v>
      </c>
      <c r="M40" s="54">
        <f t="shared" si="6"/>
        <v>8418</v>
      </c>
      <c r="N40" s="53">
        <f t="shared" si="7"/>
        <v>4431</v>
      </c>
      <c r="O40" s="54">
        <f>ROUND((N40*code!$P$23),0)</f>
        <v>22155</v>
      </c>
      <c r="P40" s="55">
        <f t="shared" si="8"/>
        <v>4431</v>
      </c>
      <c r="R40" s="8"/>
    </row>
    <row r="41" spans="2:18" ht="17.25" customHeight="1">
      <c r="B41" s="77"/>
      <c r="C41" s="53">
        <f>code!H38</f>
        <v>18520</v>
      </c>
      <c r="D41" s="54">
        <f t="shared" si="9"/>
        <v>4597</v>
      </c>
      <c r="E41" s="54">
        <f t="shared" si="10"/>
        <v>3012</v>
      </c>
      <c r="F41" s="53">
        <f t="shared" si="11"/>
        <v>1585</v>
      </c>
      <c r="G41" s="54">
        <f>ROUND((F41*code!$P$23),0)</f>
        <v>7925</v>
      </c>
      <c r="H41" s="54">
        <f t="shared" si="12"/>
        <v>1585</v>
      </c>
      <c r="I41" s="82"/>
      <c r="J41" s="74">
        <v>1300</v>
      </c>
      <c r="K41" s="53">
        <f>code!H79</f>
        <v>53060</v>
      </c>
      <c r="L41" s="54">
        <f t="shared" si="5"/>
        <v>13172</v>
      </c>
      <c r="M41" s="54">
        <f t="shared" si="6"/>
        <v>8630</v>
      </c>
      <c r="N41" s="53">
        <f t="shared" si="7"/>
        <v>4542</v>
      </c>
      <c r="O41" s="54">
        <f>ROUND((N41*code!$P$23),0)</f>
        <v>22710</v>
      </c>
      <c r="P41" s="55">
        <f t="shared" si="8"/>
        <v>4542</v>
      </c>
      <c r="R41" s="8"/>
    </row>
    <row r="42" spans="2:18" ht="17.25" customHeight="1">
      <c r="B42" s="75">
        <v>530</v>
      </c>
      <c r="C42" s="53">
        <f>code!H39</f>
        <v>19050</v>
      </c>
      <c r="D42" s="54">
        <f t="shared" si="9"/>
        <v>4729</v>
      </c>
      <c r="E42" s="54">
        <f t="shared" si="10"/>
        <v>3098</v>
      </c>
      <c r="F42" s="53">
        <f t="shared" si="11"/>
        <v>1631</v>
      </c>
      <c r="G42" s="54">
        <f>ROUND((F42*code!$P$23),0)</f>
        <v>8155</v>
      </c>
      <c r="H42" s="54">
        <f t="shared" si="12"/>
        <v>1631</v>
      </c>
      <c r="I42" s="82"/>
      <c r="J42" s="74"/>
      <c r="K42" s="53">
        <f>code!H80</f>
        <v>54360</v>
      </c>
      <c r="L42" s="54">
        <f t="shared" si="5"/>
        <v>13494</v>
      </c>
      <c r="M42" s="54">
        <f t="shared" si="6"/>
        <v>8841</v>
      </c>
      <c r="N42" s="53">
        <f t="shared" si="7"/>
        <v>4653</v>
      </c>
      <c r="O42" s="54">
        <f>ROUND((N42*code!$P$23),0)</f>
        <v>23265</v>
      </c>
      <c r="P42" s="55">
        <f t="shared" si="8"/>
        <v>4653</v>
      </c>
      <c r="R42" s="8"/>
    </row>
    <row r="43" spans="2:18" ht="17.25" customHeight="1">
      <c r="B43" s="76"/>
      <c r="C43" s="53">
        <f>code!H40</f>
        <v>19580</v>
      </c>
      <c r="D43" s="54">
        <f t="shared" si="9"/>
        <v>4861</v>
      </c>
      <c r="E43" s="54">
        <f t="shared" si="10"/>
        <v>3184</v>
      </c>
      <c r="F43" s="53">
        <f t="shared" si="11"/>
        <v>1677</v>
      </c>
      <c r="G43" s="54">
        <f>ROUND((F43*code!$P$23),0)</f>
        <v>8385</v>
      </c>
      <c r="H43" s="54">
        <f t="shared" si="12"/>
        <v>1677</v>
      </c>
      <c r="I43" s="82"/>
      <c r="J43" s="74"/>
      <c r="K43" s="53">
        <f>code!H81</f>
        <v>55660</v>
      </c>
      <c r="L43" s="54">
        <f t="shared" si="5"/>
        <v>13817</v>
      </c>
      <c r="M43" s="54">
        <f t="shared" si="6"/>
        <v>9053</v>
      </c>
      <c r="N43" s="53">
        <f t="shared" si="7"/>
        <v>4764</v>
      </c>
      <c r="O43" s="54">
        <f>ROUND((N43*code!$P$23),0)</f>
        <v>23820</v>
      </c>
      <c r="P43" s="55">
        <f t="shared" si="8"/>
        <v>4764</v>
      </c>
      <c r="R43" s="8"/>
    </row>
    <row r="44" spans="2:18" ht="17.25" customHeight="1">
      <c r="B44" s="77"/>
      <c r="C44" s="53">
        <f>code!H41</f>
        <v>20110</v>
      </c>
      <c r="D44" s="54">
        <f t="shared" si="9"/>
        <v>4992</v>
      </c>
      <c r="E44" s="54">
        <f t="shared" si="10"/>
        <v>3271</v>
      </c>
      <c r="F44" s="53">
        <f t="shared" si="11"/>
        <v>1721</v>
      </c>
      <c r="G44" s="54">
        <f>ROUND((F44*code!$P$23),0)</f>
        <v>8605</v>
      </c>
      <c r="H44" s="54">
        <f t="shared" si="12"/>
        <v>1721</v>
      </c>
      <c r="I44" s="83"/>
      <c r="J44" s="66" t="str">
        <f>K44</f>
        <v/>
      </c>
      <c r="K44" s="44" t="str">
        <f>UPPER($R$14)</f>
        <v/>
      </c>
      <c r="L44" s="44" t="str">
        <f>$K$44</f>
        <v/>
      </c>
      <c r="M44" s="44" t="str">
        <f t="shared" ref="M44:P45" si="13">$K$44</f>
        <v/>
      </c>
      <c r="N44" s="44" t="str">
        <f t="shared" si="13"/>
        <v/>
      </c>
      <c r="O44" s="44" t="str">
        <f t="shared" si="13"/>
        <v/>
      </c>
      <c r="P44" s="61" t="str">
        <f t="shared" si="13"/>
        <v/>
      </c>
      <c r="R44" s="8"/>
    </row>
    <row r="45" spans="2:18" ht="17.25" customHeight="1" thickBot="1">
      <c r="B45" s="69">
        <v>570</v>
      </c>
      <c r="C45" s="62">
        <f>code!H42</f>
        <v>20680</v>
      </c>
      <c r="D45" s="63">
        <f t="shared" si="9"/>
        <v>5134</v>
      </c>
      <c r="E45" s="63">
        <f t="shared" si="10"/>
        <v>3363</v>
      </c>
      <c r="F45" s="62">
        <f t="shared" si="11"/>
        <v>1771</v>
      </c>
      <c r="G45" s="63">
        <f>ROUND((F45*code!$P$23),0)</f>
        <v>8855</v>
      </c>
      <c r="H45" s="63">
        <f t="shared" si="12"/>
        <v>1771</v>
      </c>
      <c r="I45" s="84"/>
      <c r="J45" s="67" t="str">
        <f>K44</f>
        <v/>
      </c>
      <c r="K45" s="64" t="str">
        <f>$K$44</f>
        <v/>
      </c>
      <c r="L45" s="64" t="str">
        <f>$K$44</f>
        <v/>
      </c>
      <c r="M45" s="64" t="str">
        <f t="shared" si="13"/>
        <v/>
      </c>
      <c r="N45" s="64" t="str">
        <f t="shared" si="13"/>
        <v/>
      </c>
      <c r="O45" s="64" t="str">
        <f t="shared" si="13"/>
        <v/>
      </c>
      <c r="P45" s="65" t="str">
        <f t="shared" si="13"/>
        <v/>
      </c>
      <c r="R45" s="8"/>
    </row>
    <row r="46" spans="2:18">
      <c r="C46" s="93" t="str">
        <f>CONCATENATE("Prepared by:",UPPER(R14)," "," Visit:www.gsreddy.tk,cell:9666570250")</f>
        <v>Prepared by:  Visit:www.gsreddy.tk,cell:9666570250</v>
      </c>
      <c r="D46" s="80"/>
      <c r="E46" s="80"/>
      <c r="F46" s="80"/>
      <c r="G46" s="80"/>
      <c r="H46" s="80"/>
      <c r="I46" s="80"/>
      <c r="J46" s="80"/>
      <c r="K46" s="80"/>
      <c r="L46" s="80"/>
      <c r="M46" s="80"/>
      <c r="N46" s="80"/>
      <c r="O46" s="80"/>
      <c r="P46" s="80"/>
      <c r="R46" s="8"/>
    </row>
    <row r="47" spans="2:18">
      <c r="F47" s="80" t="str">
        <f>IF(S20=0," ","GS/PRE,"&amp;UPPER(S20)&amp;" UNIT")</f>
        <v>GS/PRE,XYZ UNIT</v>
      </c>
      <c r="G47" s="80"/>
      <c r="H47" s="80"/>
      <c r="I47" s="80"/>
      <c r="J47" s="80"/>
      <c r="K47" s="80"/>
      <c r="L47" s="80"/>
      <c r="M47" s="80"/>
      <c r="R47" s="8"/>
    </row>
    <row r="48" spans="2:18">
      <c r="R48" s="8"/>
    </row>
    <row r="49" spans="18:18">
      <c r="R49" s="8"/>
    </row>
    <row r="50" spans="18:18">
      <c r="R50" s="8"/>
    </row>
    <row r="51" spans="18:18">
      <c r="R51" s="8"/>
    </row>
    <row r="52" spans="18:18">
      <c r="R52" s="8"/>
    </row>
    <row r="53" spans="18:18">
      <c r="R53" s="8"/>
    </row>
    <row r="54" spans="18:18">
      <c r="R54" s="8"/>
    </row>
    <row r="55" spans="18:18">
      <c r="R55" s="8"/>
    </row>
    <row r="56" spans="18:18">
      <c r="R56" s="8"/>
    </row>
    <row r="57" spans="18:18">
      <c r="R57" s="8"/>
    </row>
    <row r="58" spans="18:18">
      <c r="R58" s="8"/>
    </row>
    <row r="59" spans="18:18">
      <c r="R59" s="8"/>
    </row>
    <row r="60" spans="18:18">
      <c r="R60" s="8"/>
    </row>
    <row r="61" spans="18:18">
      <c r="R61" s="8"/>
    </row>
    <row r="62" spans="18:18">
      <c r="R62" s="8"/>
    </row>
    <row r="63" spans="18:18">
      <c r="R63" s="8"/>
    </row>
    <row r="64" spans="18:18">
      <c r="R64" s="8"/>
    </row>
    <row r="65" spans="18:18">
      <c r="R65" s="8"/>
    </row>
    <row r="66" spans="18:18">
      <c r="R66" s="8"/>
    </row>
    <row r="67" spans="18:18">
      <c r="R67" s="8"/>
    </row>
    <row r="68" spans="18:18">
      <c r="R68" s="8"/>
    </row>
    <row r="69" spans="18:18">
      <c r="R69" s="8"/>
    </row>
    <row r="70" spans="18:18">
      <c r="R70" s="8"/>
    </row>
    <row r="71" spans="18:18">
      <c r="R71" s="8"/>
    </row>
    <row r="72" spans="18:18">
      <c r="R72" s="8"/>
    </row>
    <row r="73" spans="18:18">
      <c r="R73" s="8"/>
    </row>
    <row r="74" spans="18:18">
      <c r="R74" s="8"/>
    </row>
    <row r="75" spans="18:18">
      <c r="R75" s="8"/>
    </row>
    <row r="76" spans="18:18">
      <c r="R76" s="8"/>
    </row>
    <row r="77" spans="18:18">
      <c r="R77" s="8"/>
    </row>
    <row r="78" spans="18:18">
      <c r="R78" s="8"/>
    </row>
    <row r="79" spans="18:18">
      <c r="R79" s="8"/>
    </row>
    <row r="80" spans="18:18">
      <c r="R80" s="8"/>
    </row>
    <row r="81" spans="18:18">
      <c r="R81" s="8"/>
    </row>
    <row r="82" spans="18:18">
      <c r="R82" s="8"/>
    </row>
    <row r="83" spans="18:18">
      <c r="R83" s="8"/>
    </row>
    <row r="84" spans="18:18">
      <c r="R84" s="8"/>
    </row>
    <row r="85" spans="18:18">
      <c r="R85" s="8"/>
    </row>
    <row r="86" spans="18:18">
      <c r="R86" s="8"/>
    </row>
    <row r="87" spans="18:18">
      <c r="R87" s="8"/>
    </row>
    <row r="88" spans="18:18">
      <c r="R88" s="8"/>
    </row>
    <row r="89" spans="18:18">
      <c r="R89" s="8"/>
    </row>
    <row r="90" spans="18:18">
      <c r="R90" s="8"/>
    </row>
    <row r="91" spans="18:18">
      <c r="R91" s="8"/>
    </row>
    <row r="92" spans="18:18">
      <c r="R92" s="8"/>
    </row>
    <row r="93" spans="18:18">
      <c r="R93" s="8"/>
    </row>
    <row r="94" spans="18:18">
      <c r="R94" s="8"/>
    </row>
    <row r="95" spans="18:18">
      <c r="R95" s="8"/>
    </row>
    <row r="96" spans="18:18">
      <c r="R96" s="8"/>
    </row>
    <row r="97" spans="18:18">
      <c r="R97" s="8"/>
    </row>
    <row r="98" spans="18:18">
      <c r="R98" s="8"/>
    </row>
    <row r="99" spans="18:18">
      <c r="R99" s="8"/>
    </row>
    <row r="100" spans="18:18">
      <c r="R100" s="8"/>
    </row>
    <row r="101" spans="18:18">
      <c r="R101" s="8"/>
    </row>
    <row r="102" spans="18:18">
      <c r="R102" s="8"/>
    </row>
    <row r="103" spans="18:18">
      <c r="R103" s="8"/>
    </row>
    <row r="104" spans="18:18">
      <c r="R104" s="8"/>
    </row>
    <row r="105" spans="18:18">
      <c r="R105" s="8"/>
    </row>
    <row r="106" spans="18:18">
      <c r="R106" s="8"/>
    </row>
    <row r="107" spans="18:18">
      <c r="R107" s="8"/>
    </row>
    <row r="108" spans="18:18">
      <c r="R108" s="8"/>
    </row>
    <row r="109" spans="18:18">
      <c r="R109" s="8"/>
    </row>
    <row r="110" spans="18:18">
      <c r="R110" s="8"/>
    </row>
    <row r="111" spans="18:18">
      <c r="R111" s="8"/>
    </row>
    <row r="112" spans="18:18">
      <c r="R112" s="8"/>
    </row>
    <row r="113" spans="18:18">
      <c r="R113" s="8"/>
    </row>
    <row r="114" spans="18:18">
      <c r="R114" s="8"/>
    </row>
    <row r="115" spans="18:18">
      <c r="R115" s="8"/>
    </row>
    <row r="116" spans="18:18">
      <c r="R116" s="8"/>
    </row>
    <row r="117" spans="18:18">
      <c r="R117" s="8"/>
    </row>
    <row r="118" spans="18:18">
      <c r="R118" s="8"/>
    </row>
    <row r="119" spans="18:18">
      <c r="R119" s="8"/>
    </row>
  </sheetData>
  <sheetProtection password="CF42" sheet="1" objects="1" scenarios="1" selectLockedCells="1"/>
  <mergeCells count="38">
    <mergeCell ref="U4:V18"/>
    <mergeCell ref="C46:P46"/>
    <mergeCell ref="R4:S4"/>
    <mergeCell ref="R9:S9"/>
    <mergeCell ref="R13:S13"/>
    <mergeCell ref="R14:S14"/>
    <mergeCell ref="R16:S16"/>
    <mergeCell ref="J5:J6"/>
    <mergeCell ref="J7:J9"/>
    <mergeCell ref="J10:J12"/>
    <mergeCell ref="J13:J15"/>
    <mergeCell ref="J16:J18"/>
    <mergeCell ref="J19:J21"/>
    <mergeCell ref="J22:J24"/>
    <mergeCell ref="J25:J27"/>
    <mergeCell ref="J28:J30"/>
    <mergeCell ref="R3:S3"/>
    <mergeCell ref="B3:P3"/>
    <mergeCell ref="F47:M47"/>
    <mergeCell ref="I4:I45"/>
    <mergeCell ref="B2:D2"/>
    <mergeCell ref="B5:B8"/>
    <mergeCell ref="B9:B11"/>
    <mergeCell ref="B33:B35"/>
    <mergeCell ref="B36:B38"/>
    <mergeCell ref="B39:B41"/>
    <mergeCell ref="B12:B14"/>
    <mergeCell ref="B15:B17"/>
    <mergeCell ref="B18:B20"/>
    <mergeCell ref="B21:B23"/>
    <mergeCell ref="B24:B26"/>
    <mergeCell ref="B42:B44"/>
    <mergeCell ref="J31:J33"/>
    <mergeCell ref="J34:J36"/>
    <mergeCell ref="J37:J40"/>
    <mergeCell ref="J41:J43"/>
    <mergeCell ref="B27:B29"/>
    <mergeCell ref="B30:B32"/>
  </mergeCells>
  <phoneticPr fontId="0" type="noConversion"/>
  <pageMargins left="0.23" right="0.24" top="0.71" bottom="0.24" header="0.28000000000000003" footer="0.16"/>
  <pageSetup paperSize="5" fitToWidth="0" fitToHeight="0" orientation="portrait" verticalDpi="300"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2"/>
  <dimension ref="B2:W81"/>
  <sheetViews>
    <sheetView showGridLines="0" topLeftCell="A10" zoomScale="85" zoomScaleNormal="85" workbookViewId="0">
      <selection activeCell="J23" sqref="J23"/>
    </sheetView>
  </sheetViews>
  <sheetFormatPr defaultRowHeight="18.75"/>
  <cols>
    <col min="5" max="5" width="10" bestFit="1" customWidth="1"/>
    <col min="8" max="8" width="9.140625" style="21"/>
    <col min="10" max="10" width="10.85546875" bestFit="1" customWidth="1"/>
    <col min="11" max="11" width="9" customWidth="1"/>
    <col min="14" max="14" width="12.5703125" bestFit="1" customWidth="1"/>
    <col min="15" max="15" width="10.85546875" bestFit="1" customWidth="1"/>
    <col min="20" max="20" width="12" customWidth="1"/>
  </cols>
  <sheetData>
    <row r="2" spans="3:21" ht="19.5">
      <c r="G2" s="9">
        <v>1</v>
      </c>
      <c r="H2" s="23">
        <v>6700</v>
      </c>
    </row>
    <row r="3" spans="3:21" ht="19.5">
      <c r="G3" s="9">
        <v>2</v>
      </c>
      <c r="H3" s="23">
        <v>6900</v>
      </c>
    </row>
    <row r="4" spans="3:21" ht="19.5">
      <c r="G4" s="9">
        <v>3</v>
      </c>
      <c r="H4" s="23">
        <v>7100</v>
      </c>
    </row>
    <row r="5" spans="3:21" ht="10.5" customHeight="1">
      <c r="E5" s="7" t="s">
        <v>6</v>
      </c>
      <c r="G5" s="9">
        <v>4</v>
      </c>
      <c r="H5" s="23">
        <v>7300</v>
      </c>
    </row>
    <row r="6" spans="3:21" ht="19.5">
      <c r="G6" s="9">
        <v>5</v>
      </c>
      <c r="H6" s="23">
        <v>7520</v>
      </c>
      <c r="J6" s="28">
        <f>DATE(M8,K8,1)</f>
        <v>40360</v>
      </c>
      <c r="K6" s="27" t="str">
        <f>DAY(J6)&amp;"-"&amp;MONTH(J6)&amp;"-"&amp;YEAR(J6)</f>
        <v>1-7-2010</v>
      </c>
      <c r="L6" s="27"/>
      <c r="M6" s="27"/>
      <c r="N6" s="27"/>
      <c r="O6" s="28">
        <f>DATE(Q8,O8,1)</f>
        <v>40513</v>
      </c>
      <c r="P6" s="27" t="str">
        <f>DAY(O6)&amp;"-"&amp;R6&amp;"-"&amp;YEAR(O6)</f>
        <v>1-11-2010</v>
      </c>
      <c r="Q6" s="27" t="str">
        <f>DAY(O6)&amp;"-"&amp;MONTH(O6)&amp;"-"&amp;YEAR(O6)</f>
        <v>1-12-2010</v>
      </c>
      <c r="R6" s="27">
        <f>IF(O8=1,12,O8-1)</f>
        <v>11</v>
      </c>
      <c r="S6" s="27"/>
    </row>
    <row r="7" spans="3:21" ht="19.5">
      <c r="G7" s="9">
        <v>6</v>
      </c>
      <c r="H7" s="23">
        <v>7740</v>
      </c>
      <c r="K7" s="93" t="s">
        <v>7</v>
      </c>
      <c r="L7" s="80"/>
      <c r="O7" s="93" t="s">
        <v>4</v>
      </c>
      <c r="P7" s="80"/>
    </row>
    <row r="8" spans="3:21" ht="19.5">
      <c r="G8" s="9">
        <v>7</v>
      </c>
      <c r="H8" s="23">
        <v>7960</v>
      </c>
      <c r="J8" s="27" t="str">
        <f>LOOKUP(K8,J9:K20,K9:K20)</f>
        <v>Jul</v>
      </c>
      <c r="K8" s="27">
        <v>7</v>
      </c>
      <c r="L8" s="27">
        <v>1</v>
      </c>
      <c r="M8" s="27">
        <f>LOOKUP(L8,J9:L11,L9:L11)</f>
        <v>2010</v>
      </c>
      <c r="N8" s="27" t="str">
        <f>LOOKUP(O8,N9:O20,O9:O20)</f>
        <v>Dec</v>
      </c>
      <c r="O8" s="27">
        <v>12</v>
      </c>
      <c r="P8" s="27">
        <v>1</v>
      </c>
      <c r="Q8" s="27">
        <f>LOOKUP(P8,N9:P11,P9:P11)</f>
        <v>2010</v>
      </c>
      <c r="R8" s="27">
        <v>1</v>
      </c>
      <c r="S8" s="27" t="str">
        <f>LOOKUP(R8,Q9:R11,R9:R11)</f>
        <v>ZPPF</v>
      </c>
    </row>
    <row r="9" spans="3:21" ht="19.5">
      <c r="E9" s="5">
        <v>5</v>
      </c>
      <c r="G9" s="9">
        <v>8</v>
      </c>
      <c r="H9" s="23">
        <v>8200</v>
      </c>
      <c r="J9" s="21">
        <v>1</v>
      </c>
      <c r="K9" s="21" t="s">
        <v>10</v>
      </c>
      <c r="L9" s="1">
        <v>2010</v>
      </c>
      <c r="N9" s="21">
        <v>1</v>
      </c>
      <c r="O9" s="21" t="s">
        <v>10</v>
      </c>
      <c r="P9" s="1">
        <v>2010</v>
      </c>
      <c r="Q9" s="2">
        <v>1</v>
      </c>
      <c r="R9" s="2" t="s">
        <v>7</v>
      </c>
    </row>
    <row r="10" spans="3:21" ht="20.25" thickBot="1">
      <c r="E10" s="6">
        <v>1</v>
      </c>
      <c r="G10" s="9">
        <v>9</v>
      </c>
      <c r="H10" s="23">
        <v>8440</v>
      </c>
      <c r="J10" s="21">
        <v>2</v>
      </c>
      <c r="K10" s="21" t="s">
        <v>11</v>
      </c>
      <c r="L10" s="1">
        <v>2011</v>
      </c>
      <c r="N10" s="21">
        <v>2</v>
      </c>
      <c r="O10" s="21" t="s">
        <v>11</v>
      </c>
      <c r="P10" s="1">
        <v>2011</v>
      </c>
      <c r="Q10" s="2">
        <v>2</v>
      </c>
      <c r="R10" s="2" t="s">
        <v>8</v>
      </c>
    </row>
    <row r="11" spans="3:21" ht="19.5">
      <c r="G11" s="9">
        <v>10</v>
      </c>
      <c r="H11" s="23">
        <v>8680</v>
      </c>
      <c r="J11" s="21">
        <v>3</v>
      </c>
      <c r="K11" s="21" t="s">
        <v>12</v>
      </c>
      <c r="L11" s="1">
        <v>2012</v>
      </c>
      <c r="N11" s="21">
        <v>3</v>
      </c>
      <c r="O11" s="21" t="s">
        <v>12</v>
      </c>
      <c r="P11" s="1">
        <v>2012</v>
      </c>
      <c r="Q11" s="2">
        <v>3</v>
      </c>
      <c r="R11" s="2" t="s">
        <v>9</v>
      </c>
    </row>
    <row r="12" spans="3:21" ht="19.5">
      <c r="G12" s="9">
        <v>11</v>
      </c>
      <c r="H12" s="23">
        <v>8940</v>
      </c>
      <c r="J12" s="21">
        <v>4</v>
      </c>
      <c r="K12" s="21" t="s">
        <v>13</v>
      </c>
      <c r="N12" s="21">
        <v>4</v>
      </c>
      <c r="O12" s="21" t="s">
        <v>13</v>
      </c>
      <c r="U12" t="str">
        <f>UPPER(LEFT('DA S0FTWARE'!$R$14,1)&amp;"  "&amp;MID('DA S0FTWARE'!$R$14,2,1)&amp;"  "&amp;MID('DA S0FTWARE'!$R$14,3,1)&amp;"  "&amp;MID('DA S0FTWARE'!$R$14,4,1)&amp;"  "&amp;MID('DA S0FTWARE'!$R$14,5,1)&amp;"  "&amp;MID('DA S0FTWARE'!$R$14,6,1)&amp;"  "&amp;MID('DA S0FTWARE'!$R$14,7,1)&amp;"  "&amp;MID('DA S0FTWARE'!$R$14,8,1)&amp;"  "&amp;MID('DA S0FTWARE'!$R$14,9,1))</f>
        <v xml:space="preserve">                </v>
      </c>
    </row>
    <row r="13" spans="3:21" ht="19.5">
      <c r="G13" s="9">
        <v>12</v>
      </c>
      <c r="H13" s="23">
        <v>9200</v>
      </c>
      <c r="J13" s="21">
        <v>5</v>
      </c>
      <c r="K13" s="21" t="s">
        <v>14</v>
      </c>
      <c r="N13" s="21">
        <v>5</v>
      </c>
      <c r="O13" s="21" t="s">
        <v>14</v>
      </c>
      <c r="U13" t="str">
        <f>UPPER('DA S0FTWARE'!$R$14)</f>
        <v/>
      </c>
    </row>
    <row r="14" spans="3:21" ht="19.5">
      <c r="C14" s="80" t="s">
        <v>11</v>
      </c>
      <c r="D14" s="80"/>
      <c r="G14" s="9">
        <v>13</v>
      </c>
      <c r="H14" s="23">
        <v>9460</v>
      </c>
      <c r="J14" s="21">
        <v>6</v>
      </c>
      <c r="K14" s="21" t="s">
        <v>15</v>
      </c>
      <c r="N14" s="21">
        <v>6</v>
      </c>
      <c r="O14" s="21" t="s">
        <v>15</v>
      </c>
    </row>
    <row r="15" spans="3:21" ht="19.5">
      <c r="C15">
        <v>2010</v>
      </c>
      <c r="D15">
        <v>28</v>
      </c>
      <c r="G15" s="9">
        <v>14</v>
      </c>
      <c r="H15" s="23">
        <v>9740</v>
      </c>
      <c r="J15" s="21">
        <v>7</v>
      </c>
      <c r="K15" s="21" t="s">
        <v>16</v>
      </c>
      <c r="N15" s="21">
        <v>7</v>
      </c>
      <c r="O15" s="21" t="s">
        <v>16</v>
      </c>
    </row>
    <row r="16" spans="3:21" ht="19.5">
      <c r="C16">
        <v>2011</v>
      </c>
      <c r="D16">
        <v>28</v>
      </c>
      <c r="G16" s="9">
        <v>15</v>
      </c>
      <c r="H16" s="23">
        <v>10020</v>
      </c>
      <c r="J16" s="21">
        <v>8</v>
      </c>
      <c r="K16" s="21" t="s">
        <v>17</v>
      </c>
      <c r="N16" s="21">
        <v>8</v>
      </c>
      <c r="O16" s="21" t="s">
        <v>17</v>
      </c>
    </row>
    <row r="17" spans="2:23" ht="19.5">
      <c r="C17">
        <v>2012</v>
      </c>
      <c r="D17">
        <v>29</v>
      </c>
      <c r="G17" s="9">
        <v>16</v>
      </c>
      <c r="H17" s="23">
        <v>10300</v>
      </c>
      <c r="J17" s="21">
        <v>9</v>
      </c>
      <c r="K17" s="21" t="s">
        <v>18</v>
      </c>
      <c r="N17" s="21">
        <v>9</v>
      </c>
      <c r="O17" s="21" t="s">
        <v>18</v>
      </c>
    </row>
    <row r="18" spans="2:23" ht="19.5">
      <c r="C18">
        <v>2013</v>
      </c>
      <c r="D18">
        <v>28</v>
      </c>
      <c r="G18" s="9">
        <v>17</v>
      </c>
      <c r="H18" s="23">
        <v>10600</v>
      </c>
      <c r="J18" s="21">
        <v>10</v>
      </c>
      <c r="K18" s="21" t="s">
        <v>19</v>
      </c>
      <c r="N18" s="21">
        <v>10</v>
      </c>
      <c r="O18" s="21" t="s">
        <v>19</v>
      </c>
    </row>
    <row r="19" spans="2:23" ht="19.5">
      <c r="C19">
        <v>2014</v>
      </c>
      <c r="D19">
        <v>28</v>
      </c>
      <c r="G19" s="9">
        <v>18</v>
      </c>
      <c r="H19" s="23">
        <v>10900</v>
      </c>
      <c r="J19" s="21">
        <v>11</v>
      </c>
      <c r="K19" s="21" t="s">
        <v>20</v>
      </c>
      <c r="N19" s="21">
        <v>11</v>
      </c>
      <c r="O19" s="21" t="s">
        <v>20</v>
      </c>
    </row>
    <row r="20" spans="2:23" ht="19.5">
      <c r="C20">
        <v>2015</v>
      </c>
      <c r="D20">
        <v>28</v>
      </c>
      <c r="G20" s="9">
        <v>19</v>
      </c>
      <c r="H20" s="23">
        <v>11200</v>
      </c>
      <c r="J20" s="21">
        <v>12</v>
      </c>
      <c r="K20" s="21" t="s">
        <v>21</v>
      </c>
      <c r="N20" s="21">
        <v>12</v>
      </c>
      <c r="O20" s="21" t="s">
        <v>21</v>
      </c>
    </row>
    <row r="21" spans="2:23" ht="19.5">
      <c r="C21">
        <v>2016</v>
      </c>
      <c r="D21">
        <v>29</v>
      </c>
      <c r="G21" s="9">
        <v>20</v>
      </c>
      <c r="H21" s="23">
        <v>11530</v>
      </c>
    </row>
    <row r="22" spans="2:23" ht="19.5">
      <c r="C22">
        <v>1</v>
      </c>
      <c r="D22">
        <v>31</v>
      </c>
      <c r="E22" s="73">
        <f ca="1">LOOKUP(V24,C22:D33,D22:D33)</f>
        <v>30</v>
      </c>
      <c r="G22" s="9">
        <v>21</v>
      </c>
      <c r="H22" s="23">
        <v>11860</v>
      </c>
      <c r="K22" s="2" t="s">
        <v>7</v>
      </c>
      <c r="N22" s="2" t="s">
        <v>7</v>
      </c>
      <c r="P22" s="2" t="s">
        <v>22</v>
      </c>
      <c r="T22" s="52">
        <f ca="1">DATE(YEAR(T23),MONTH(T23),1)</f>
        <v>40848</v>
      </c>
    </row>
    <row r="23" spans="2:23" ht="19.5">
      <c r="C23">
        <v>2</v>
      </c>
      <c r="D23">
        <f ca="1">IF(OR(YEAR(T22)=2012,YEAR(T22)=2016),29,28)</f>
        <v>28</v>
      </c>
      <c r="G23" s="9">
        <v>22</v>
      </c>
      <c r="H23" s="23">
        <v>12190</v>
      </c>
      <c r="J23" s="29" t="str">
        <f>CONCATENATE(J8," ",RIGHT(M8,2))</f>
        <v>Jul 10</v>
      </c>
      <c r="K23" s="27">
        <f>MATCH(J23,K24:K59,0)</f>
        <v>7</v>
      </c>
      <c r="L23" s="27"/>
      <c r="M23" s="29" t="str">
        <f>CONCATENATE(N8," ",RIGHT(Q8,2))</f>
        <v>Dec 10</v>
      </c>
      <c r="N23" s="27">
        <f>MATCH(M23,N24:N59,0)</f>
        <v>12</v>
      </c>
      <c r="O23" s="27"/>
      <c r="P23" s="27">
        <f>N23-K23</f>
        <v>5</v>
      </c>
      <c r="Q23" s="27"/>
      <c r="R23" s="27"/>
      <c r="S23" s="27"/>
      <c r="T23" s="27" t="str">
        <f ca="1">T24</f>
        <v>Nov 10</v>
      </c>
      <c r="U23" s="27"/>
      <c r="V23" s="27"/>
    </row>
    <row r="24" spans="2:23" ht="19.5">
      <c r="B24" t="str">
        <f>IF('DA S0FTWARE'!$R$18=0," ",code!J24)</f>
        <v xml:space="preserve"> </v>
      </c>
      <c r="C24">
        <v>3</v>
      </c>
      <c r="D24" s="21">
        <v>31</v>
      </c>
      <c r="E24" s="22" t="str">
        <f>IF('DA S0FTWARE'!$R$18=0," ",code!K24)</f>
        <v xml:space="preserve"> </v>
      </c>
      <c r="G24" s="9">
        <v>23</v>
      </c>
      <c r="H24" s="23">
        <v>12550</v>
      </c>
      <c r="J24" s="21">
        <v>1</v>
      </c>
      <c r="K24" s="22" t="str">
        <f>CONCATENATE(K9," ",RIGHT($L$9,2))</f>
        <v>Jan 10</v>
      </c>
      <c r="L24" s="21"/>
      <c r="M24" s="21">
        <f t="shared" ref="M24:M60" si="0">J24</f>
        <v>1</v>
      </c>
      <c r="N24" s="22" t="str">
        <f t="shared" ref="N24:N60" si="1">K24</f>
        <v>Jan 10</v>
      </c>
      <c r="O24" s="21"/>
      <c r="P24" s="21"/>
      <c r="Q24" s="21">
        <v>1</v>
      </c>
      <c r="R24" s="21" t="s">
        <v>23</v>
      </c>
      <c r="S24" s="21"/>
      <c r="T24" s="30" t="str">
        <f ca="1">LOOKUP(N23,Q24:R61,S24:S60)</f>
        <v>Nov 10</v>
      </c>
      <c r="U24" s="27" t="str">
        <f ca="1">LEFT(T24,3)</f>
        <v>Nov</v>
      </c>
      <c r="V24" s="27">
        <f ca="1">MATCH(U24,O9:O20,0)</f>
        <v>11</v>
      </c>
      <c r="W24" s="27" t="str">
        <f ca="1">CONCATENATE(V24,"/",RIGHT(T24,2))</f>
        <v>11/10</v>
      </c>
    </row>
    <row r="25" spans="2:23" ht="19.5">
      <c r="B25" t="str">
        <f>IF('DA S0FTWARE'!$R$18=0," ",code!J25)</f>
        <v xml:space="preserve"> </v>
      </c>
      <c r="C25">
        <v>4</v>
      </c>
      <c r="D25" s="21">
        <v>30</v>
      </c>
      <c r="E25" s="22" t="str">
        <f>IF('DA S0FTWARE'!$R$18=0," ",code!K25)</f>
        <v xml:space="preserve"> </v>
      </c>
      <c r="G25" s="9">
        <v>24</v>
      </c>
      <c r="H25" s="23">
        <v>12910</v>
      </c>
      <c r="J25" s="21">
        <v>2</v>
      </c>
      <c r="K25" s="22" t="str">
        <f t="shared" ref="K25:K35" si="2">CONCATENATE(K10," ",RIGHT($L$9,2))</f>
        <v>Feb 10</v>
      </c>
      <c r="L25" s="21"/>
      <c r="M25" s="21">
        <f t="shared" si="0"/>
        <v>2</v>
      </c>
      <c r="N25" s="22" t="str">
        <f t="shared" si="1"/>
        <v>Feb 10</v>
      </c>
      <c r="O25" s="21"/>
      <c r="P25" s="21"/>
      <c r="Q25" s="21">
        <v>2</v>
      </c>
      <c r="R25" s="21" t="s">
        <v>24</v>
      </c>
      <c r="S25" s="21" t="s">
        <v>23</v>
      </c>
      <c r="T25" s="21"/>
    </row>
    <row r="26" spans="2:23" ht="19.5">
      <c r="B26" t="str">
        <f>IF('DA S0FTWARE'!$R$18=0," ",code!J26)</f>
        <v xml:space="preserve"> </v>
      </c>
      <c r="C26">
        <v>5</v>
      </c>
      <c r="D26" s="21">
        <v>31</v>
      </c>
      <c r="E26" s="22" t="str">
        <f>IF('DA S0FTWARE'!$R$18=0," ",code!K26)</f>
        <v xml:space="preserve"> </v>
      </c>
      <c r="G26" s="9">
        <v>25</v>
      </c>
      <c r="H26" s="23">
        <v>13270</v>
      </c>
      <c r="J26" s="21">
        <v>3</v>
      </c>
      <c r="K26" s="22" t="str">
        <f t="shared" si="2"/>
        <v>Mar 10</v>
      </c>
      <c r="L26" s="21"/>
      <c r="M26" s="21">
        <f t="shared" si="0"/>
        <v>3</v>
      </c>
      <c r="N26" s="22" t="str">
        <f t="shared" si="1"/>
        <v>Mar 10</v>
      </c>
      <c r="O26" s="21"/>
      <c r="P26" s="21"/>
      <c r="Q26" s="21">
        <v>3</v>
      </c>
      <c r="R26" s="21" t="s">
        <v>25</v>
      </c>
      <c r="S26" s="21" t="s">
        <v>24</v>
      </c>
      <c r="T26" s="21"/>
    </row>
    <row r="27" spans="2:23" ht="19.5">
      <c r="B27" t="str">
        <f>IF('DA S0FTWARE'!$R$18=0," ",code!J27)</f>
        <v xml:space="preserve"> </v>
      </c>
      <c r="C27">
        <v>6</v>
      </c>
      <c r="D27" s="21">
        <v>30</v>
      </c>
      <c r="E27" s="22" t="str">
        <f>IF('DA S0FTWARE'!$R$18=0," ",code!K27)</f>
        <v xml:space="preserve"> </v>
      </c>
      <c r="G27" s="9">
        <v>26</v>
      </c>
      <c r="H27" s="23">
        <v>13660</v>
      </c>
      <c r="J27" s="21">
        <v>4</v>
      </c>
      <c r="K27" s="22" t="str">
        <f t="shared" si="2"/>
        <v>Apr 10</v>
      </c>
      <c r="L27" s="21"/>
      <c r="M27" s="21">
        <f t="shared" si="0"/>
        <v>4</v>
      </c>
      <c r="N27" s="22" t="str">
        <f t="shared" si="1"/>
        <v>Apr 10</v>
      </c>
      <c r="O27" s="21"/>
      <c r="P27" s="21"/>
      <c r="Q27" s="21">
        <v>4</v>
      </c>
      <c r="R27" s="21" t="s">
        <v>26</v>
      </c>
      <c r="S27" s="21" t="s">
        <v>25</v>
      </c>
      <c r="T27" s="21"/>
    </row>
    <row r="28" spans="2:23" ht="19.5">
      <c r="B28" t="str">
        <f>IF('DA S0FTWARE'!$R$18=0," ",code!J28)</f>
        <v xml:space="preserve"> </v>
      </c>
      <c r="C28">
        <v>7</v>
      </c>
      <c r="D28" s="21">
        <v>31</v>
      </c>
      <c r="E28" s="22" t="str">
        <f>IF('DA S0FTWARE'!$R$18=0," ",code!K28)</f>
        <v xml:space="preserve"> </v>
      </c>
      <c r="G28" s="9">
        <v>27</v>
      </c>
      <c r="H28" s="23">
        <v>14050</v>
      </c>
      <c r="J28" s="21">
        <v>5</v>
      </c>
      <c r="K28" s="22" t="str">
        <f t="shared" si="2"/>
        <v>May 10</v>
      </c>
      <c r="L28" s="21"/>
      <c r="M28" s="21">
        <f t="shared" si="0"/>
        <v>5</v>
      </c>
      <c r="N28" s="22" t="str">
        <f t="shared" si="1"/>
        <v>May 10</v>
      </c>
      <c r="O28" s="21"/>
      <c r="P28" s="21"/>
      <c r="Q28" s="21">
        <v>5</v>
      </c>
      <c r="R28" s="21" t="s">
        <v>27</v>
      </c>
      <c r="S28" s="21" t="s">
        <v>26</v>
      </c>
      <c r="T28" s="21"/>
    </row>
    <row r="29" spans="2:23" ht="19.5">
      <c r="B29" t="str">
        <f>IF('DA S0FTWARE'!$R$18=0," ",code!J29)</f>
        <v xml:space="preserve"> </v>
      </c>
      <c r="C29">
        <v>8</v>
      </c>
      <c r="D29" s="21">
        <v>31</v>
      </c>
      <c r="E29" s="22" t="str">
        <f>IF('DA S0FTWARE'!$R$18=0," ",code!K29)</f>
        <v xml:space="preserve"> </v>
      </c>
      <c r="G29" s="9">
        <v>28</v>
      </c>
      <c r="H29" s="23">
        <v>14440</v>
      </c>
      <c r="J29" s="21">
        <v>6</v>
      </c>
      <c r="K29" s="22" t="str">
        <f t="shared" si="2"/>
        <v>Jun 10</v>
      </c>
      <c r="L29" s="21"/>
      <c r="M29" s="21">
        <f t="shared" si="0"/>
        <v>6</v>
      </c>
      <c r="N29" s="22" t="str">
        <f t="shared" si="1"/>
        <v>Jun 10</v>
      </c>
      <c r="O29" s="21"/>
      <c r="P29" s="21"/>
      <c r="Q29" s="21">
        <v>6</v>
      </c>
      <c r="R29" s="21" t="s">
        <v>28</v>
      </c>
      <c r="S29" s="21" t="s">
        <v>27</v>
      </c>
      <c r="T29" s="21"/>
    </row>
    <row r="30" spans="2:23" ht="19.5">
      <c r="B30" t="str">
        <f>IF('DA S0FTWARE'!$R$18=0," ",code!J30)</f>
        <v xml:space="preserve"> </v>
      </c>
      <c r="C30">
        <v>9</v>
      </c>
      <c r="D30" s="21">
        <v>30</v>
      </c>
      <c r="E30" s="22" t="str">
        <f>IF('DA S0FTWARE'!$R$18=0," ",code!K30)</f>
        <v xml:space="preserve"> </v>
      </c>
      <c r="G30" s="9">
        <v>29</v>
      </c>
      <c r="H30" s="23">
        <v>14860</v>
      </c>
      <c r="J30" s="21">
        <v>7</v>
      </c>
      <c r="K30" s="22" t="str">
        <f t="shared" si="2"/>
        <v>Jul 10</v>
      </c>
      <c r="L30" s="21"/>
      <c r="M30" s="21">
        <f t="shared" si="0"/>
        <v>7</v>
      </c>
      <c r="N30" s="22" t="str">
        <f t="shared" si="1"/>
        <v>Jul 10</v>
      </c>
      <c r="O30" s="21"/>
      <c r="P30" s="21"/>
      <c r="Q30" s="21">
        <v>7</v>
      </c>
      <c r="R30" s="21" t="s">
        <v>29</v>
      </c>
      <c r="S30" s="21" t="s">
        <v>28</v>
      </c>
      <c r="T30" s="21"/>
    </row>
    <row r="31" spans="2:23" ht="19.5">
      <c r="B31" t="str">
        <f>IF('DA S0FTWARE'!$R$18=0," ",code!J31)</f>
        <v xml:space="preserve"> </v>
      </c>
      <c r="C31">
        <v>10</v>
      </c>
      <c r="D31" s="21">
        <v>31</v>
      </c>
      <c r="E31" s="22" t="str">
        <f>IF('DA S0FTWARE'!$R$18=0," ",code!K31)</f>
        <v xml:space="preserve"> </v>
      </c>
      <c r="G31" s="9">
        <v>30</v>
      </c>
      <c r="H31" s="23">
        <v>15280</v>
      </c>
      <c r="J31" s="21">
        <v>8</v>
      </c>
      <c r="K31" s="22" t="str">
        <f t="shared" si="2"/>
        <v>Aug 10</v>
      </c>
      <c r="L31" s="21"/>
      <c r="M31" s="21">
        <f t="shared" si="0"/>
        <v>8</v>
      </c>
      <c r="N31" s="22" t="str">
        <f t="shared" si="1"/>
        <v>Aug 10</v>
      </c>
      <c r="O31" s="21"/>
      <c r="P31" s="21"/>
      <c r="Q31" s="21">
        <v>8</v>
      </c>
      <c r="R31" s="21" t="s">
        <v>30</v>
      </c>
      <c r="S31" s="21" t="s">
        <v>29</v>
      </c>
      <c r="T31" s="21"/>
    </row>
    <row r="32" spans="2:23" ht="19.5">
      <c r="B32" t="str">
        <f>IF('DA S0FTWARE'!$R$18=0," ",code!J32)</f>
        <v xml:space="preserve"> </v>
      </c>
      <c r="C32">
        <v>11</v>
      </c>
      <c r="D32" s="21">
        <v>30</v>
      </c>
      <c r="E32" s="22" t="str">
        <f>IF('DA S0FTWARE'!$R$18=0," ",code!K32)</f>
        <v xml:space="preserve"> </v>
      </c>
      <c r="G32" s="9">
        <v>31</v>
      </c>
      <c r="H32" s="23">
        <v>15700</v>
      </c>
      <c r="J32" s="21">
        <v>9</v>
      </c>
      <c r="K32" s="22" t="str">
        <f t="shared" si="2"/>
        <v>Sep 10</v>
      </c>
      <c r="L32" s="21"/>
      <c r="M32" s="21">
        <f t="shared" si="0"/>
        <v>9</v>
      </c>
      <c r="N32" s="22" t="str">
        <f t="shared" si="1"/>
        <v>Sep 10</v>
      </c>
      <c r="O32" s="21"/>
      <c r="P32" s="21"/>
      <c r="Q32" s="21">
        <v>9</v>
      </c>
      <c r="R32" s="21" t="s">
        <v>31</v>
      </c>
      <c r="S32" s="21" t="s">
        <v>30</v>
      </c>
      <c r="T32" s="21"/>
    </row>
    <row r="33" spans="2:20" ht="19.5">
      <c r="B33" t="str">
        <f>IF('DA S0FTWARE'!$R$18=0," ",code!J33)</f>
        <v xml:space="preserve"> </v>
      </c>
      <c r="C33">
        <v>12</v>
      </c>
      <c r="D33" s="21">
        <v>31</v>
      </c>
      <c r="E33" s="22" t="str">
        <f>IF('DA S0FTWARE'!$R$18=0," ",code!K33)</f>
        <v xml:space="preserve"> </v>
      </c>
      <c r="G33" s="9">
        <v>32</v>
      </c>
      <c r="H33" s="23">
        <v>16150</v>
      </c>
      <c r="J33" s="21">
        <v>10</v>
      </c>
      <c r="K33" s="22" t="str">
        <f>CONCATENATE(K18," ",RIGHT($L$9,2))</f>
        <v>Oct 10</v>
      </c>
      <c r="L33" s="21"/>
      <c r="M33" s="21">
        <f t="shared" si="0"/>
        <v>10</v>
      </c>
      <c r="N33" s="22" t="str">
        <f t="shared" si="1"/>
        <v>Oct 10</v>
      </c>
      <c r="O33" s="21"/>
      <c r="P33" s="21"/>
      <c r="Q33" s="21">
        <v>10</v>
      </c>
      <c r="R33" s="21" t="s">
        <v>32</v>
      </c>
      <c r="S33" s="21" t="s">
        <v>31</v>
      </c>
      <c r="T33" s="21"/>
    </row>
    <row r="34" spans="2:20" ht="19.5">
      <c r="B34" t="str">
        <f>IF('DA S0FTWARE'!$R$18=0," ",code!J34)</f>
        <v xml:space="preserve"> </v>
      </c>
      <c r="C34" t="str">
        <f>IF('DA S0FTWARE'!$R$18=0," ",code!K34)</f>
        <v xml:space="preserve"> </v>
      </c>
      <c r="D34" s="21"/>
      <c r="E34" s="22" t="str">
        <f>IF('DA S0FTWARE'!$R$18=0," ",code!K34)</f>
        <v xml:space="preserve"> </v>
      </c>
      <c r="G34" s="9">
        <v>33</v>
      </c>
      <c r="H34" s="23">
        <v>16600</v>
      </c>
      <c r="J34" s="21">
        <v>11</v>
      </c>
      <c r="K34" s="22" t="str">
        <f t="shared" si="2"/>
        <v>Nov 10</v>
      </c>
      <c r="L34" s="21"/>
      <c r="M34" s="21">
        <f t="shared" si="0"/>
        <v>11</v>
      </c>
      <c r="N34" s="22" t="str">
        <f t="shared" si="1"/>
        <v>Nov 10</v>
      </c>
      <c r="O34" s="21"/>
      <c r="P34" s="21"/>
      <c r="Q34" s="21">
        <v>11</v>
      </c>
      <c r="R34" s="21" t="s">
        <v>33</v>
      </c>
      <c r="S34" s="21" t="s">
        <v>32</v>
      </c>
      <c r="T34" s="21"/>
    </row>
    <row r="35" spans="2:20" ht="19.5">
      <c r="B35" t="str">
        <f>IF('DA S0FTWARE'!$R$18=0," ",code!J35)</f>
        <v xml:space="preserve"> </v>
      </c>
      <c r="C35" t="str">
        <f>IF('DA S0FTWARE'!$R$18=0," ",code!K35)</f>
        <v xml:space="preserve"> </v>
      </c>
      <c r="D35" s="21"/>
      <c r="E35" s="22" t="str">
        <f>IF('DA S0FTWARE'!$R$18=0," ",code!K35)</f>
        <v xml:space="preserve"> </v>
      </c>
      <c r="G35" s="9">
        <v>34</v>
      </c>
      <c r="H35" s="23">
        <v>17050</v>
      </c>
      <c r="J35" s="21">
        <v>12</v>
      </c>
      <c r="K35" s="22" t="str">
        <f t="shared" si="2"/>
        <v>Dec 10</v>
      </c>
      <c r="L35" s="21"/>
      <c r="M35" s="21">
        <f t="shared" si="0"/>
        <v>12</v>
      </c>
      <c r="N35" s="22" t="str">
        <f t="shared" si="1"/>
        <v>Dec 10</v>
      </c>
      <c r="O35" s="21"/>
      <c r="P35" s="21"/>
      <c r="Q35" s="21">
        <v>12</v>
      </c>
      <c r="R35" s="21" t="s">
        <v>34</v>
      </c>
      <c r="S35" s="21" t="s">
        <v>33</v>
      </c>
      <c r="T35" s="21"/>
    </row>
    <row r="36" spans="2:20" ht="19.5">
      <c r="B36" t="str">
        <f>IF('DA S0FTWARE'!$R$18=0," ",code!J36)</f>
        <v xml:space="preserve"> </v>
      </c>
      <c r="C36" t="str">
        <f>IF('DA S0FTWARE'!$R$18=0," ",code!K36)</f>
        <v xml:space="preserve"> </v>
      </c>
      <c r="D36" s="21"/>
      <c r="E36" s="22" t="str">
        <f>IF('DA S0FTWARE'!$R$18=0," ",code!K36)</f>
        <v xml:space="preserve"> </v>
      </c>
      <c r="G36" s="9">
        <v>35</v>
      </c>
      <c r="H36" s="23">
        <v>17540</v>
      </c>
      <c r="J36" s="21">
        <v>13</v>
      </c>
      <c r="K36" s="22" t="str">
        <f>CONCATENATE(K9," ",RIGHT($L$10,2))</f>
        <v>Jan 11</v>
      </c>
      <c r="L36" s="21"/>
      <c r="M36" s="21">
        <f t="shared" si="0"/>
        <v>13</v>
      </c>
      <c r="N36" s="22" t="str">
        <f t="shared" si="1"/>
        <v>Jan 11</v>
      </c>
      <c r="O36" s="21"/>
      <c r="P36" s="21"/>
      <c r="Q36" s="21">
        <v>13</v>
      </c>
      <c r="R36" s="21" t="s">
        <v>35</v>
      </c>
      <c r="S36" s="21" t="s">
        <v>34</v>
      </c>
      <c r="T36" s="21"/>
    </row>
    <row r="37" spans="2:20" ht="19.5">
      <c r="B37" t="str">
        <f>IF('DA S0FTWARE'!$R$18=0," ",code!J37)</f>
        <v xml:space="preserve"> </v>
      </c>
      <c r="C37" t="str">
        <f>IF('DA S0FTWARE'!$R$18=0," ",code!K37)</f>
        <v xml:space="preserve"> </v>
      </c>
      <c r="D37" s="21"/>
      <c r="E37" s="22" t="str">
        <f>IF('DA S0FTWARE'!$R$18=0," ",code!K37)</f>
        <v xml:space="preserve"> </v>
      </c>
      <c r="G37" s="9">
        <v>36</v>
      </c>
      <c r="H37" s="23">
        <v>18030</v>
      </c>
      <c r="J37" s="21">
        <v>14</v>
      </c>
      <c r="K37" s="22" t="str">
        <f t="shared" ref="K37:K47" si="3">CONCATENATE(K10," ",RIGHT($L$10,2))</f>
        <v>Feb 11</v>
      </c>
      <c r="L37" s="21"/>
      <c r="M37" s="21">
        <f t="shared" si="0"/>
        <v>14</v>
      </c>
      <c r="N37" s="22" t="str">
        <f t="shared" si="1"/>
        <v>Feb 11</v>
      </c>
      <c r="O37" s="21"/>
      <c r="P37" s="21"/>
      <c r="Q37" s="21">
        <v>14</v>
      </c>
      <c r="R37" s="21" t="s">
        <v>36</v>
      </c>
      <c r="S37" s="21" t="s">
        <v>35</v>
      </c>
      <c r="T37" s="21"/>
    </row>
    <row r="38" spans="2:20" ht="19.5">
      <c r="B38" t="str">
        <f>IF('DA S0FTWARE'!$R$18=0," ",code!J38)</f>
        <v xml:space="preserve"> </v>
      </c>
      <c r="C38" t="str">
        <f>IF('DA S0FTWARE'!$R$18=0," ",code!K38)</f>
        <v xml:space="preserve"> </v>
      </c>
      <c r="D38" s="21"/>
      <c r="E38" s="22" t="str">
        <f>IF('DA S0FTWARE'!$R$18=0," ",code!K38)</f>
        <v xml:space="preserve"> </v>
      </c>
      <c r="G38" s="9">
        <v>37</v>
      </c>
      <c r="H38" s="23">
        <v>18520</v>
      </c>
      <c r="J38" s="21">
        <v>15</v>
      </c>
      <c r="K38" s="22" t="str">
        <f t="shared" si="3"/>
        <v>Mar 11</v>
      </c>
      <c r="L38" s="21"/>
      <c r="M38" s="21">
        <f t="shared" si="0"/>
        <v>15</v>
      </c>
      <c r="N38" s="22" t="str">
        <f t="shared" si="1"/>
        <v>Mar 11</v>
      </c>
      <c r="O38" s="21"/>
      <c r="P38" s="21"/>
      <c r="Q38" s="21">
        <v>15</v>
      </c>
      <c r="R38" s="21" t="s">
        <v>37</v>
      </c>
      <c r="S38" s="21" t="s">
        <v>36</v>
      </c>
      <c r="T38" s="21"/>
    </row>
    <row r="39" spans="2:20" ht="19.5">
      <c r="B39" t="str">
        <f>IF('DA S0FTWARE'!$R$18=0," ",code!J39)</f>
        <v xml:space="preserve"> </v>
      </c>
      <c r="C39" t="str">
        <f>IF('DA S0FTWARE'!$R$18=0," ",code!K39)</f>
        <v xml:space="preserve"> </v>
      </c>
      <c r="D39" s="21"/>
      <c r="E39" s="22" t="str">
        <f>IF('DA S0FTWARE'!$R$18=0," ",code!K39)</f>
        <v xml:space="preserve"> </v>
      </c>
      <c r="G39" s="9">
        <v>38</v>
      </c>
      <c r="H39" s="23">
        <v>19050</v>
      </c>
      <c r="J39" s="21">
        <v>16</v>
      </c>
      <c r="K39" s="22" t="str">
        <f t="shared" si="3"/>
        <v>Apr 11</v>
      </c>
      <c r="L39" s="21"/>
      <c r="M39" s="21">
        <f t="shared" si="0"/>
        <v>16</v>
      </c>
      <c r="N39" s="22" t="str">
        <f t="shared" si="1"/>
        <v>Apr 11</v>
      </c>
      <c r="O39" s="21"/>
      <c r="P39" s="21"/>
      <c r="Q39" s="21">
        <v>16</v>
      </c>
      <c r="R39" s="21" t="s">
        <v>38</v>
      </c>
      <c r="S39" s="21" t="s">
        <v>37</v>
      </c>
      <c r="T39" s="21"/>
    </row>
    <row r="40" spans="2:20" ht="19.5">
      <c r="B40" t="str">
        <f>IF('DA S0FTWARE'!$R$18=0," ",code!J40)</f>
        <v xml:space="preserve"> </v>
      </c>
      <c r="C40" t="str">
        <f>IF('DA S0FTWARE'!$R$18=0," ",code!K40)</f>
        <v xml:space="preserve"> </v>
      </c>
      <c r="D40" s="21"/>
      <c r="E40" s="22" t="str">
        <f>IF('DA S0FTWARE'!$R$18=0," ",code!K40)</f>
        <v xml:space="preserve"> </v>
      </c>
      <c r="G40" s="9">
        <v>39</v>
      </c>
      <c r="H40" s="23">
        <v>19580</v>
      </c>
      <c r="J40" s="21">
        <v>17</v>
      </c>
      <c r="K40" s="22" t="str">
        <f t="shared" si="3"/>
        <v>May 11</v>
      </c>
      <c r="L40" s="21"/>
      <c r="M40" s="21">
        <f t="shared" si="0"/>
        <v>17</v>
      </c>
      <c r="N40" s="22" t="str">
        <f t="shared" si="1"/>
        <v>May 11</v>
      </c>
      <c r="O40" s="21"/>
      <c r="P40" s="21"/>
      <c r="Q40" s="21">
        <v>17</v>
      </c>
      <c r="R40" s="21" t="s">
        <v>39</v>
      </c>
      <c r="S40" s="21" t="s">
        <v>38</v>
      </c>
      <c r="T40" s="21"/>
    </row>
    <row r="41" spans="2:20" ht="19.5">
      <c r="B41" t="str">
        <f>IF('DA S0FTWARE'!$R$18=0," ",code!J41)</f>
        <v xml:space="preserve"> </v>
      </c>
      <c r="C41" t="str">
        <f>IF('DA S0FTWARE'!$R$18=0," ",code!K41)</f>
        <v xml:space="preserve"> </v>
      </c>
      <c r="D41" s="21"/>
      <c r="E41" s="22" t="str">
        <f>IF('DA S0FTWARE'!$R$18=0," ",code!K41)</f>
        <v xml:space="preserve"> </v>
      </c>
      <c r="G41" s="9">
        <v>40</v>
      </c>
      <c r="H41" s="23">
        <v>20110</v>
      </c>
      <c r="J41" s="21">
        <v>18</v>
      </c>
      <c r="K41" s="22" t="str">
        <f t="shared" si="3"/>
        <v>Jun 11</v>
      </c>
      <c r="L41" s="21"/>
      <c r="M41" s="21">
        <f t="shared" si="0"/>
        <v>18</v>
      </c>
      <c r="N41" s="22" t="str">
        <f t="shared" si="1"/>
        <v>Jun 11</v>
      </c>
      <c r="O41" s="21"/>
      <c r="P41" s="21"/>
      <c r="Q41" s="21">
        <v>18</v>
      </c>
      <c r="R41" s="21" t="s">
        <v>40</v>
      </c>
      <c r="S41" s="21" t="s">
        <v>39</v>
      </c>
      <c r="T41" s="21"/>
    </row>
    <row r="42" spans="2:20" ht="19.5">
      <c r="B42" t="str">
        <f>IF('DA S0FTWARE'!$R$18=0," ",code!J42)</f>
        <v xml:space="preserve"> </v>
      </c>
      <c r="C42" t="str">
        <f>IF('DA S0FTWARE'!$R$18=0," ",code!K42)</f>
        <v xml:space="preserve"> </v>
      </c>
      <c r="D42" s="21"/>
      <c r="E42" s="22" t="str">
        <f>IF('DA S0FTWARE'!$R$18=0," ",code!K42)</f>
        <v xml:space="preserve"> </v>
      </c>
      <c r="G42" s="9">
        <v>41</v>
      </c>
      <c r="H42" s="23">
        <v>20680</v>
      </c>
      <c r="J42" s="21">
        <v>19</v>
      </c>
      <c r="K42" s="22" t="str">
        <f t="shared" si="3"/>
        <v>Jul 11</v>
      </c>
      <c r="L42" s="21"/>
      <c r="M42" s="21">
        <f t="shared" si="0"/>
        <v>19</v>
      </c>
      <c r="N42" s="22" t="str">
        <f t="shared" si="1"/>
        <v>Jul 11</v>
      </c>
      <c r="O42" s="21"/>
      <c r="P42" s="21"/>
      <c r="Q42" s="21">
        <v>19</v>
      </c>
      <c r="R42" s="21" t="s">
        <v>41</v>
      </c>
      <c r="S42" s="21" t="s">
        <v>40</v>
      </c>
      <c r="T42" s="21"/>
    </row>
    <row r="43" spans="2:20" ht="19.5">
      <c r="B43" t="str">
        <f>IF('DA S0FTWARE'!$R$18=0," ",code!J43)</f>
        <v xml:space="preserve"> </v>
      </c>
      <c r="C43" t="str">
        <f>IF('DA S0FTWARE'!$R$18=0," ",code!K43)</f>
        <v xml:space="preserve"> </v>
      </c>
      <c r="D43" s="21"/>
      <c r="E43" s="22" t="str">
        <f>IF('DA S0FTWARE'!$R$18=0," ",code!K43)</f>
        <v xml:space="preserve"> </v>
      </c>
      <c r="G43" s="9">
        <v>42</v>
      </c>
      <c r="H43" s="23">
        <v>21250</v>
      </c>
      <c r="J43" s="21">
        <v>20</v>
      </c>
      <c r="K43" s="22" t="str">
        <f t="shared" si="3"/>
        <v>Aug 11</v>
      </c>
      <c r="L43" s="21"/>
      <c r="M43" s="21">
        <f t="shared" si="0"/>
        <v>20</v>
      </c>
      <c r="N43" s="22" t="str">
        <f t="shared" si="1"/>
        <v>Aug 11</v>
      </c>
      <c r="O43" s="21"/>
      <c r="P43" s="21"/>
      <c r="Q43" s="21">
        <v>20</v>
      </c>
      <c r="R43" s="21" t="s">
        <v>42</v>
      </c>
      <c r="S43" s="21" t="s">
        <v>41</v>
      </c>
      <c r="T43" s="21"/>
    </row>
    <row r="44" spans="2:20" ht="19.5">
      <c r="B44" t="str">
        <f>IF('DA S0FTWARE'!$R$18=0," ",code!J44)</f>
        <v xml:space="preserve"> </v>
      </c>
      <c r="C44" t="str">
        <f>IF('DA S0FTWARE'!$R$18=0," ",code!K44)</f>
        <v xml:space="preserve"> </v>
      </c>
      <c r="D44" s="21"/>
      <c r="E44" s="22" t="str">
        <f>IF('DA S0FTWARE'!$R$18=0," ",code!K44)</f>
        <v xml:space="preserve"> </v>
      </c>
      <c r="G44" s="9">
        <v>43</v>
      </c>
      <c r="H44" s="23">
        <v>21820</v>
      </c>
      <c r="J44" s="21">
        <v>21</v>
      </c>
      <c r="K44" s="22" t="str">
        <f t="shared" si="3"/>
        <v>Sep 11</v>
      </c>
      <c r="L44" s="21"/>
      <c r="M44" s="21">
        <f t="shared" si="0"/>
        <v>21</v>
      </c>
      <c r="N44" s="22" t="str">
        <f t="shared" si="1"/>
        <v>Sep 11</v>
      </c>
      <c r="O44" s="21"/>
      <c r="P44" s="21"/>
      <c r="Q44" s="21">
        <v>21</v>
      </c>
      <c r="R44" s="21" t="s">
        <v>43</v>
      </c>
      <c r="S44" s="21" t="s">
        <v>42</v>
      </c>
      <c r="T44" s="21"/>
    </row>
    <row r="45" spans="2:20" ht="19.5">
      <c r="B45" t="str">
        <f>IF('DA S0FTWARE'!$R$18=0," ",code!J45)</f>
        <v xml:space="preserve"> </v>
      </c>
      <c r="C45" t="str">
        <f>IF('DA S0FTWARE'!$R$18=0," ",code!K45)</f>
        <v xml:space="preserve"> </v>
      </c>
      <c r="D45" s="21"/>
      <c r="E45" s="22" t="str">
        <f>IF('DA S0FTWARE'!$R$18=0," ",code!K45)</f>
        <v xml:space="preserve"> </v>
      </c>
      <c r="G45" s="9">
        <v>44</v>
      </c>
      <c r="H45" s="23">
        <v>22430</v>
      </c>
      <c r="J45" s="21">
        <v>22</v>
      </c>
      <c r="K45" s="22" t="str">
        <f t="shared" si="3"/>
        <v>Oct 11</v>
      </c>
      <c r="L45" s="21"/>
      <c r="M45" s="21">
        <f t="shared" si="0"/>
        <v>22</v>
      </c>
      <c r="N45" s="22" t="str">
        <f t="shared" si="1"/>
        <v>Oct 11</v>
      </c>
      <c r="O45" s="21"/>
      <c r="P45" s="21"/>
      <c r="Q45" s="21">
        <v>22</v>
      </c>
      <c r="R45" s="21" t="s">
        <v>44</v>
      </c>
      <c r="S45" s="21" t="s">
        <v>43</v>
      </c>
      <c r="T45" s="21"/>
    </row>
    <row r="46" spans="2:20" ht="19.5">
      <c r="B46" t="str">
        <f>IF('DA S0FTWARE'!$R$18=0," ",code!J46)</f>
        <v xml:space="preserve"> </v>
      </c>
      <c r="C46" t="str">
        <f>IF('DA S0FTWARE'!$R$18=0," ",code!K46)</f>
        <v xml:space="preserve"> </v>
      </c>
      <c r="D46" s="21"/>
      <c r="E46" s="22" t="str">
        <f>IF('DA S0FTWARE'!$R$18=0," ",code!K46)</f>
        <v xml:space="preserve"> </v>
      </c>
      <c r="G46" s="9">
        <v>45</v>
      </c>
      <c r="H46" s="23">
        <v>23040</v>
      </c>
      <c r="J46" s="21">
        <v>23</v>
      </c>
      <c r="K46" s="22" t="str">
        <f t="shared" si="3"/>
        <v>Nov 11</v>
      </c>
      <c r="L46" s="21"/>
      <c r="M46" s="21">
        <f t="shared" si="0"/>
        <v>23</v>
      </c>
      <c r="N46" s="22" t="str">
        <f t="shared" si="1"/>
        <v>Nov 11</v>
      </c>
      <c r="O46" s="21"/>
      <c r="P46" s="21"/>
      <c r="Q46" s="21">
        <v>23</v>
      </c>
      <c r="R46" s="21" t="s">
        <v>45</v>
      </c>
      <c r="S46" s="21" t="s">
        <v>44</v>
      </c>
      <c r="T46" s="21"/>
    </row>
    <row r="47" spans="2:20" ht="19.5">
      <c r="B47" t="str">
        <f>IF('DA S0FTWARE'!$R$18=0," ",code!J47)</f>
        <v xml:space="preserve"> </v>
      </c>
      <c r="C47" t="str">
        <f>IF('DA S0FTWARE'!$R$18=0," ",code!K47)</f>
        <v xml:space="preserve"> </v>
      </c>
      <c r="D47" s="21"/>
      <c r="E47" s="22" t="str">
        <f>IF('DA S0FTWARE'!$R$18=0," ",code!K47)</f>
        <v xml:space="preserve"> </v>
      </c>
      <c r="G47" s="9">
        <v>46</v>
      </c>
      <c r="H47" s="23">
        <v>23650</v>
      </c>
      <c r="J47" s="21">
        <v>24</v>
      </c>
      <c r="K47" s="22" t="str">
        <f t="shared" si="3"/>
        <v>Dec 11</v>
      </c>
      <c r="L47" s="21"/>
      <c r="M47" s="21">
        <f t="shared" si="0"/>
        <v>24</v>
      </c>
      <c r="N47" s="22" t="str">
        <f t="shared" si="1"/>
        <v>Dec 11</v>
      </c>
      <c r="O47" s="21"/>
      <c r="P47" s="21"/>
      <c r="Q47" s="21">
        <v>24</v>
      </c>
      <c r="R47" s="21" t="s">
        <v>46</v>
      </c>
      <c r="S47" s="21" t="s">
        <v>45</v>
      </c>
      <c r="T47" s="21"/>
    </row>
    <row r="48" spans="2:20" ht="19.5">
      <c r="B48" t="str">
        <f>IF('DA S0FTWARE'!$R$18=0," ",code!J48)</f>
        <v xml:space="preserve"> </v>
      </c>
      <c r="C48" t="str">
        <f>IF('DA S0FTWARE'!$R$18=0," ",code!K48)</f>
        <v xml:space="preserve"> </v>
      </c>
      <c r="D48" s="21"/>
      <c r="E48" s="22" t="str">
        <f>IF('DA S0FTWARE'!$R$18=0," ",code!K48)</f>
        <v xml:space="preserve"> </v>
      </c>
      <c r="G48" s="9">
        <v>47</v>
      </c>
      <c r="H48" s="23">
        <v>24300</v>
      </c>
      <c r="J48" s="21">
        <v>25</v>
      </c>
      <c r="K48" s="22" t="str">
        <f>CONCATENATE(K9," ",RIGHT($L$11,2))</f>
        <v>Jan 12</v>
      </c>
      <c r="L48" s="21"/>
      <c r="M48" s="21">
        <f t="shared" si="0"/>
        <v>25</v>
      </c>
      <c r="N48" s="22" t="str">
        <f t="shared" si="1"/>
        <v>Jan 12</v>
      </c>
      <c r="O48" s="21"/>
      <c r="P48" s="21"/>
      <c r="Q48" s="21">
        <v>25</v>
      </c>
      <c r="R48" s="21" t="s">
        <v>47</v>
      </c>
      <c r="S48" s="21" t="s">
        <v>46</v>
      </c>
      <c r="T48" s="21"/>
    </row>
    <row r="49" spans="2:20" ht="19.5">
      <c r="B49" t="str">
        <f>IF('DA S0FTWARE'!$R$18=0," ",code!J49)</f>
        <v xml:space="preserve"> </v>
      </c>
      <c r="C49" t="str">
        <f>IF('DA S0FTWARE'!$R$18=0," ",code!K49)</f>
        <v xml:space="preserve"> </v>
      </c>
      <c r="D49" s="21"/>
      <c r="E49" s="22" t="str">
        <f>IF('DA S0FTWARE'!$R$18=0," ",code!K49)</f>
        <v xml:space="preserve"> </v>
      </c>
      <c r="G49" s="9">
        <v>48</v>
      </c>
      <c r="H49" s="23">
        <v>24950</v>
      </c>
      <c r="J49" s="21">
        <v>26</v>
      </c>
      <c r="K49" s="22" t="str">
        <f t="shared" ref="K49:K59" si="4">CONCATENATE(K10," ",RIGHT($L$11,2))</f>
        <v>Feb 12</v>
      </c>
      <c r="L49" s="21"/>
      <c r="M49" s="21">
        <f t="shared" si="0"/>
        <v>26</v>
      </c>
      <c r="N49" s="22" t="str">
        <f t="shared" si="1"/>
        <v>Feb 12</v>
      </c>
      <c r="O49" s="21"/>
      <c r="P49" s="21"/>
      <c r="Q49" s="21">
        <v>26</v>
      </c>
      <c r="R49" s="21" t="s">
        <v>48</v>
      </c>
      <c r="S49" s="21" t="s">
        <v>47</v>
      </c>
      <c r="T49" s="21"/>
    </row>
    <row r="50" spans="2:20" ht="19.5">
      <c r="B50" t="str">
        <f>IF('DA S0FTWARE'!$R$18=0," ",code!J50)</f>
        <v xml:space="preserve"> </v>
      </c>
      <c r="C50" t="str">
        <f>IF('DA S0FTWARE'!$R$18=0," ",code!K50)</f>
        <v xml:space="preserve"> </v>
      </c>
      <c r="D50" s="21"/>
      <c r="E50" s="22" t="str">
        <f>IF('DA S0FTWARE'!$R$18=0," ",code!K50)</f>
        <v xml:space="preserve"> </v>
      </c>
      <c r="G50" s="9">
        <v>49</v>
      </c>
      <c r="H50" s="23">
        <v>25600</v>
      </c>
      <c r="J50" s="21">
        <v>27</v>
      </c>
      <c r="K50" s="22" t="str">
        <f t="shared" si="4"/>
        <v>Mar 12</v>
      </c>
      <c r="L50" s="21"/>
      <c r="M50" s="21">
        <f t="shared" si="0"/>
        <v>27</v>
      </c>
      <c r="N50" s="22" t="str">
        <f t="shared" si="1"/>
        <v>Mar 12</v>
      </c>
      <c r="O50" s="21"/>
      <c r="P50" s="21"/>
      <c r="Q50" s="21">
        <v>27</v>
      </c>
      <c r="R50" s="21" t="s">
        <v>49</v>
      </c>
      <c r="S50" s="21" t="s">
        <v>48</v>
      </c>
      <c r="T50" s="21"/>
    </row>
    <row r="51" spans="2:20" ht="19.5">
      <c r="B51" t="str">
        <f>IF('DA S0FTWARE'!$R$18=0," ",code!J51)</f>
        <v xml:space="preserve"> </v>
      </c>
      <c r="C51" t="str">
        <f>IF('DA S0FTWARE'!$R$18=0," ",code!K51)</f>
        <v xml:space="preserve"> </v>
      </c>
      <c r="D51" s="21"/>
      <c r="E51" s="22" t="str">
        <f>IF('DA S0FTWARE'!$R$18=0," ",code!K51)</f>
        <v xml:space="preserve"> </v>
      </c>
      <c r="G51" s="9">
        <v>50</v>
      </c>
      <c r="H51" s="23">
        <v>26300</v>
      </c>
      <c r="J51" s="21">
        <v>28</v>
      </c>
      <c r="K51" s="22" t="str">
        <f t="shared" si="4"/>
        <v>Apr 12</v>
      </c>
      <c r="L51" s="21"/>
      <c r="M51" s="21">
        <f t="shared" si="0"/>
        <v>28</v>
      </c>
      <c r="N51" s="22" t="str">
        <f t="shared" si="1"/>
        <v>Apr 12</v>
      </c>
      <c r="O51" s="21"/>
      <c r="P51" s="21"/>
      <c r="Q51" s="21">
        <v>28</v>
      </c>
      <c r="R51" s="21" t="s">
        <v>50</v>
      </c>
      <c r="S51" s="21" t="s">
        <v>49</v>
      </c>
      <c r="T51" s="21"/>
    </row>
    <row r="52" spans="2:20" ht="19.5">
      <c r="B52" t="str">
        <f>IF('DA S0FTWARE'!$R$18=0," ",code!J52)</f>
        <v xml:space="preserve"> </v>
      </c>
      <c r="C52" t="str">
        <f>IF('DA S0FTWARE'!$R$18=0," ",code!K52)</f>
        <v xml:space="preserve"> </v>
      </c>
      <c r="D52" s="21"/>
      <c r="E52" s="22" t="str">
        <f>IF('DA S0FTWARE'!$R$18=0," ",code!K52)</f>
        <v xml:space="preserve"> </v>
      </c>
      <c r="G52" s="9">
        <v>51</v>
      </c>
      <c r="H52" s="23">
        <v>27000</v>
      </c>
      <c r="J52" s="21">
        <v>29</v>
      </c>
      <c r="K52" s="22" t="str">
        <f t="shared" si="4"/>
        <v>May 12</v>
      </c>
      <c r="L52" s="21"/>
      <c r="M52" s="21">
        <f t="shared" si="0"/>
        <v>29</v>
      </c>
      <c r="N52" s="22" t="str">
        <f t="shared" si="1"/>
        <v>May 12</v>
      </c>
      <c r="O52" s="21"/>
      <c r="P52" s="21"/>
      <c r="Q52" s="21">
        <v>29</v>
      </c>
      <c r="R52" s="21" t="s">
        <v>51</v>
      </c>
      <c r="S52" s="21" t="s">
        <v>50</v>
      </c>
      <c r="T52" s="21"/>
    </row>
    <row r="53" spans="2:20" ht="19.5">
      <c r="B53" t="str">
        <f>IF('DA S0FTWARE'!$R$18=0," ",code!J53)</f>
        <v xml:space="preserve"> </v>
      </c>
      <c r="C53" t="str">
        <f>IF('DA S0FTWARE'!$R$18=0," ",code!K53)</f>
        <v xml:space="preserve"> </v>
      </c>
      <c r="D53" s="21"/>
      <c r="E53" s="22" t="str">
        <f>IF('DA S0FTWARE'!$R$18=0," ",code!K53)</f>
        <v xml:space="preserve"> </v>
      </c>
      <c r="G53" s="9">
        <v>52</v>
      </c>
      <c r="H53" s="23">
        <v>27700</v>
      </c>
      <c r="J53" s="21">
        <v>30</v>
      </c>
      <c r="K53" s="22" t="str">
        <f t="shared" si="4"/>
        <v>Jun 12</v>
      </c>
      <c r="L53" s="21"/>
      <c r="M53" s="21">
        <f t="shared" si="0"/>
        <v>30</v>
      </c>
      <c r="N53" s="22" t="str">
        <f t="shared" si="1"/>
        <v>Jun 12</v>
      </c>
      <c r="O53" s="21"/>
      <c r="P53" s="21"/>
      <c r="Q53" s="21">
        <v>30</v>
      </c>
      <c r="R53" s="21" t="s">
        <v>52</v>
      </c>
      <c r="S53" s="21" t="s">
        <v>51</v>
      </c>
      <c r="T53" s="21"/>
    </row>
    <row r="54" spans="2:20" ht="19.5">
      <c r="B54" t="str">
        <f>IF('DA S0FTWARE'!$R$18=0," ",code!J54)</f>
        <v xml:space="preserve"> </v>
      </c>
      <c r="C54" t="str">
        <f>IF('DA S0FTWARE'!$R$18=0," ",code!K54)</f>
        <v xml:space="preserve"> </v>
      </c>
      <c r="D54" s="21"/>
      <c r="E54" s="22" t="str">
        <f>IF('DA S0FTWARE'!$R$18=0," ",code!K54)</f>
        <v xml:space="preserve"> </v>
      </c>
      <c r="G54" s="9">
        <v>53</v>
      </c>
      <c r="H54" s="23">
        <v>28450</v>
      </c>
      <c r="J54" s="21">
        <v>31</v>
      </c>
      <c r="K54" s="22" t="str">
        <f t="shared" si="4"/>
        <v>Jul 12</v>
      </c>
      <c r="L54" s="21"/>
      <c r="M54" s="21">
        <f t="shared" si="0"/>
        <v>31</v>
      </c>
      <c r="N54" s="22" t="str">
        <f t="shared" si="1"/>
        <v>Jul 12</v>
      </c>
      <c r="O54" s="21"/>
      <c r="P54" s="21"/>
      <c r="Q54" s="21">
        <v>31</v>
      </c>
      <c r="R54" s="21" t="s">
        <v>53</v>
      </c>
      <c r="S54" s="21" t="s">
        <v>52</v>
      </c>
      <c r="T54" s="21"/>
    </row>
    <row r="55" spans="2:20" ht="19.5">
      <c r="B55" t="str">
        <f>IF('DA S0FTWARE'!$R$18=0," ",code!J55)</f>
        <v xml:space="preserve"> </v>
      </c>
      <c r="C55" t="str">
        <f>IF('DA S0FTWARE'!$R$18=0," ",code!K55)</f>
        <v xml:space="preserve"> </v>
      </c>
      <c r="D55" s="21"/>
      <c r="E55" s="22" t="str">
        <f>IF('DA S0FTWARE'!$R$18=0," ",code!K55)</f>
        <v xml:space="preserve"> </v>
      </c>
      <c r="G55" s="9">
        <v>54</v>
      </c>
      <c r="H55" s="23">
        <v>29200</v>
      </c>
      <c r="J55" s="21">
        <v>32</v>
      </c>
      <c r="K55" s="22" t="str">
        <f t="shared" si="4"/>
        <v>Aug 12</v>
      </c>
      <c r="L55" s="21"/>
      <c r="M55" s="21">
        <f t="shared" si="0"/>
        <v>32</v>
      </c>
      <c r="N55" s="22" t="str">
        <f t="shared" si="1"/>
        <v>Aug 12</v>
      </c>
      <c r="O55" s="21"/>
      <c r="P55" s="21"/>
      <c r="Q55" s="21">
        <v>32</v>
      </c>
      <c r="R55" s="21" t="s">
        <v>54</v>
      </c>
      <c r="S55" s="21" t="s">
        <v>53</v>
      </c>
      <c r="T55" s="21"/>
    </row>
    <row r="56" spans="2:20" ht="19.5">
      <c r="B56" t="str">
        <f>IF('DA S0FTWARE'!$R$18=0," ",code!J56)</f>
        <v xml:space="preserve"> </v>
      </c>
      <c r="C56" t="str">
        <f>IF('DA S0FTWARE'!$R$18=0," ",code!K56)</f>
        <v xml:space="preserve"> </v>
      </c>
      <c r="D56" s="21"/>
      <c r="E56" s="22" t="str">
        <f>IF('DA S0FTWARE'!$R$18=0," ",code!K56)</f>
        <v xml:space="preserve"> </v>
      </c>
      <c r="G56" s="9">
        <v>55</v>
      </c>
      <c r="H56" s="23">
        <v>29950</v>
      </c>
      <c r="J56" s="21">
        <v>33</v>
      </c>
      <c r="K56" s="22" t="str">
        <f t="shared" si="4"/>
        <v>Sep 12</v>
      </c>
      <c r="L56" s="21"/>
      <c r="M56" s="21">
        <f t="shared" si="0"/>
        <v>33</v>
      </c>
      <c r="N56" s="22" t="str">
        <f t="shared" si="1"/>
        <v>Sep 12</v>
      </c>
      <c r="O56" s="21"/>
      <c r="P56" s="21"/>
      <c r="Q56" s="21">
        <v>33</v>
      </c>
      <c r="R56" s="21" t="s">
        <v>55</v>
      </c>
      <c r="S56" s="21" t="s">
        <v>54</v>
      </c>
      <c r="T56" s="21"/>
    </row>
    <row r="57" spans="2:20" ht="19.5">
      <c r="B57" t="str">
        <f>IF('DA S0FTWARE'!$R$18=0," ",code!J57)</f>
        <v xml:space="preserve"> </v>
      </c>
      <c r="C57" t="str">
        <f>IF('DA S0FTWARE'!$R$18=0," ",code!K57)</f>
        <v xml:space="preserve"> </v>
      </c>
      <c r="D57" s="21"/>
      <c r="E57" s="22" t="str">
        <f>IF('DA S0FTWARE'!$R$18=0," ",code!K57)</f>
        <v xml:space="preserve"> </v>
      </c>
      <c r="G57" s="9">
        <v>56</v>
      </c>
      <c r="H57" s="23">
        <v>30750</v>
      </c>
      <c r="J57" s="21">
        <v>34</v>
      </c>
      <c r="K57" s="22" t="str">
        <f t="shared" si="4"/>
        <v>Oct 12</v>
      </c>
      <c r="L57" s="21"/>
      <c r="M57" s="21">
        <f t="shared" si="0"/>
        <v>34</v>
      </c>
      <c r="N57" s="22" t="str">
        <f t="shared" si="1"/>
        <v>Oct 12</v>
      </c>
      <c r="O57" s="21"/>
      <c r="P57" s="21"/>
      <c r="Q57" s="21">
        <v>34</v>
      </c>
      <c r="R57" s="21" t="s">
        <v>56</v>
      </c>
      <c r="S57" s="21" t="s">
        <v>55</v>
      </c>
      <c r="T57" s="21"/>
    </row>
    <row r="58" spans="2:20" ht="19.5">
      <c r="B58" t="str">
        <f>IF('DA S0FTWARE'!$R$18=0," ",code!J58)</f>
        <v xml:space="preserve"> </v>
      </c>
      <c r="C58" t="str">
        <f>IF('DA S0FTWARE'!$R$18=0," ",code!K58)</f>
        <v xml:space="preserve"> </v>
      </c>
      <c r="D58" s="21"/>
      <c r="E58" s="22" t="str">
        <f>IF('DA S0FTWARE'!$R$18=0," ",code!K58)</f>
        <v xml:space="preserve"> </v>
      </c>
      <c r="G58" s="9">
        <v>57</v>
      </c>
      <c r="H58" s="23">
        <v>31550</v>
      </c>
      <c r="J58" s="21">
        <v>35</v>
      </c>
      <c r="K58" s="22" t="str">
        <f t="shared" si="4"/>
        <v>Nov 12</v>
      </c>
      <c r="L58" s="21"/>
      <c r="M58" s="21">
        <f t="shared" si="0"/>
        <v>35</v>
      </c>
      <c r="N58" s="22" t="str">
        <f t="shared" si="1"/>
        <v>Nov 12</v>
      </c>
      <c r="O58" s="21"/>
      <c r="P58" s="21"/>
      <c r="Q58" s="21">
        <v>35</v>
      </c>
      <c r="R58" s="21" t="s">
        <v>57</v>
      </c>
      <c r="S58" s="21" t="s">
        <v>56</v>
      </c>
      <c r="T58" s="21"/>
    </row>
    <row r="59" spans="2:20" ht="19.5">
      <c r="B59" t="str">
        <f>IF('DA S0FTWARE'!$R$18=0," ",code!J59)</f>
        <v xml:space="preserve"> </v>
      </c>
      <c r="C59" t="str">
        <f>IF('DA S0FTWARE'!$R$18=0," ",code!K59)</f>
        <v xml:space="preserve"> </v>
      </c>
      <c r="D59" s="21"/>
      <c r="E59" s="22" t="str">
        <f>IF('DA S0FTWARE'!$R$18=0," ",code!K59)</f>
        <v xml:space="preserve"> </v>
      </c>
      <c r="G59" s="9">
        <v>58</v>
      </c>
      <c r="H59" s="23">
        <v>32350</v>
      </c>
      <c r="J59" s="21">
        <v>36</v>
      </c>
      <c r="K59" s="22" t="str">
        <f t="shared" si="4"/>
        <v>Dec 12</v>
      </c>
      <c r="L59" s="21"/>
      <c r="M59" s="21">
        <f t="shared" si="0"/>
        <v>36</v>
      </c>
      <c r="N59" s="22" t="str">
        <f t="shared" si="1"/>
        <v>Dec 12</v>
      </c>
      <c r="O59" s="21"/>
      <c r="P59" s="21"/>
      <c r="Q59" s="21">
        <v>36</v>
      </c>
      <c r="R59" s="21" t="s">
        <v>58</v>
      </c>
      <c r="S59" s="21" t="s">
        <v>57</v>
      </c>
      <c r="T59" s="21"/>
    </row>
    <row r="60" spans="2:20" ht="19.5">
      <c r="G60" s="9">
        <v>59</v>
      </c>
      <c r="H60" s="23">
        <v>33200</v>
      </c>
      <c r="J60" s="21"/>
      <c r="K60" s="21"/>
      <c r="L60" s="21"/>
      <c r="M60" s="21">
        <f t="shared" si="0"/>
        <v>0</v>
      </c>
      <c r="N60" s="21">
        <f t="shared" si="1"/>
        <v>0</v>
      </c>
      <c r="O60" s="21"/>
      <c r="P60" s="21"/>
      <c r="Q60" s="21">
        <v>37</v>
      </c>
      <c r="R60" s="21"/>
      <c r="S60" s="21" t="s">
        <v>58</v>
      </c>
      <c r="T60" s="21"/>
    </row>
    <row r="61" spans="2:20" ht="19.5">
      <c r="G61" s="9">
        <v>60</v>
      </c>
      <c r="H61" s="23">
        <v>34050</v>
      </c>
      <c r="J61" s="21"/>
      <c r="K61" s="21"/>
      <c r="L61" s="21"/>
      <c r="M61" s="21"/>
      <c r="N61" s="21"/>
      <c r="O61" s="21"/>
      <c r="P61" s="21"/>
      <c r="Q61" s="21"/>
      <c r="R61" s="21"/>
      <c r="S61" s="21"/>
      <c r="T61" s="21"/>
    </row>
    <row r="62" spans="2:20" ht="19.5">
      <c r="G62" s="9">
        <v>61</v>
      </c>
      <c r="H62" s="23">
        <v>34900</v>
      </c>
      <c r="J62" s="30">
        <v>24</v>
      </c>
      <c r="K62" s="30">
        <v>7</v>
      </c>
      <c r="L62" s="30" t="str">
        <f>LOOKUP(K62,J24:K59,K24:K59)</f>
        <v>Jul 10</v>
      </c>
      <c r="M62" s="30">
        <f>IF('DA S0FTWARE'!R18&gt;0,code!J62,0)</f>
        <v>0</v>
      </c>
      <c r="N62" s="21"/>
      <c r="O62" s="21"/>
      <c r="P62" s="21"/>
      <c r="Q62" s="21"/>
      <c r="R62" s="21"/>
      <c r="S62" s="21"/>
      <c r="T62" s="21"/>
    </row>
    <row r="63" spans="2:20" ht="19.5">
      <c r="G63" s="9">
        <v>62</v>
      </c>
      <c r="H63" s="23">
        <v>35800</v>
      </c>
      <c r="J63" s="30" t="str">
        <f>CONCATENATE(J62," ",L62)</f>
        <v>24 Jul 10</v>
      </c>
      <c r="K63" s="30">
        <f>MONTH(J63)</f>
        <v>7</v>
      </c>
      <c r="L63" s="30" t="str">
        <f>RIGHT(L62,2)</f>
        <v>10</v>
      </c>
      <c r="M63" s="30"/>
      <c r="N63" s="21"/>
      <c r="O63" s="21"/>
      <c r="P63" s="21"/>
      <c r="Q63" s="21"/>
      <c r="R63" s="21"/>
      <c r="S63" s="21"/>
      <c r="T63" s="21"/>
    </row>
    <row r="64" spans="2:20" ht="19.5">
      <c r="G64" s="9">
        <v>63</v>
      </c>
      <c r="H64" s="23">
        <v>36700</v>
      </c>
      <c r="J64" s="30">
        <f>IF(M62&gt;0,M62&amp;"-"&amp;K63&amp;"-"&amp;L63,0)</f>
        <v>0</v>
      </c>
      <c r="K64" s="30"/>
      <c r="L64" s="30"/>
      <c r="M64" s="30"/>
      <c r="N64" s="21"/>
      <c r="O64" s="21"/>
      <c r="P64" s="21"/>
      <c r="Q64" s="21"/>
      <c r="R64" s="21"/>
      <c r="S64" s="21"/>
      <c r="T64" s="21"/>
    </row>
    <row r="65" spans="7:20" ht="19.5">
      <c r="G65" s="9">
        <v>64</v>
      </c>
      <c r="H65" s="23">
        <v>37600</v>
      </c>
      <c r="J65" s="30"/>
      <c r="K65" s="30"/>
      <c r="L65" s="30"/>
      <c r="M65" s="30"/>
      <c r="N65" s="21"/>
      <c r="O65" s="21"/>
      <c r="P65" s="21"/>
      <c r="Q65" s="21"/>
      <c r="R65" s="21"/>
      <c r="S65" s="21"/>
      <c r="T65" s="21"/>
    </row>
    <row r="66" spans="7:20" ht="19.5">
      <c r="G66" s="9">
        <v>65</v>
      </c>
      <c r="H66" s="23">
        <v>38570</v>
      </c>
      <c r="J66" s="30"/>
      <c r="K66" s="30"/>
      <c r="L66" s="30"/>
      <c r="M66" s="30"/>
      <c r="N66" s="21"/>
      <c r="O66" s="21"/>
      <c r="P66" s="21"/>
      <c r="Q66" s="21"/>
      <c r="R66" s="21"/>
      <c r="S66" s="21"/>
      <c r="T66" s="21"/>
    </row>
    <row r="67" spans="7:20" ht="19.5">
      <c r="G67" s="9">
        <v>66</v>
      </c>
      <c r="H67" s="23">
        <v>39540</v>
      </c>
      <c r="J67" s="30"/>
      <c r="K67" s="30"/>
      <c r="L67" s="30"/>
      <c r="M67" s="30"/>
      <c r="N67" s="21" t="s">
        <v>69</v>
      </c>
      <c r="O67" s="21"/>
      <c r="P67" s="21"/>
      <c r="Q67" s="21"/>
      <c r="R67" s="21"/>
      <c r="S67" s="21"/>
      <c r="T67" s="21"/>
    </row>
    <row r="68" spans="7:20" ht="19.5">
      <c r="G68" s="9">
        <v>67</v>
      </c>
      <c r="H68" s="23">
        <v>40510</v>
      </c>
      <c r="J68" s="45" t="str">
        <f>CONCATENATE("Enhanced D.A w.e.f ",DAY(DATE(code!M8,code!K8,1)),"-",MONTH(DATE(code!M8,code!K8,1)),"-",YEAR(DATE(code!M8,code!K8,1)),"                  G.O(P).No:",N70,",Dt:",O70)</f>
        <v>Enhanced D.A w.e.f 1-7-2010                  G.O(P).No:_______,Dt:_______</v>
      </c>
      <c r="K68" s="45"/>
      <c r="L68" s="45"/>
      <c r="M68" s="45"/>
      <c r="N68" s="21"/>
      <c r="O68" s="21"/>
      <c r="P68" s="21"/>
      <c r="Q68" s="21"/>
      <c r="R68" s="21"/>
      <c r="S68" s="21"/>
      <c r="T68" s="21"/>
    </row>
    <row r="69" spans="7:20" ht="19.5">
      <c r="G69" s="9">
        <v>68</v>
      </c>
      <c r="H69" s="23">
        <v>41550</v>
      </c>
      <c r="J69" s="30"/>
      <c r="K69" s="30"/>
      <c r="L69" s="30"/>
      <c r="M69" s="30"/>
      <c r="N69" s="21"/>
      <c r="O69" s="21"/>
      <c r="P69" s="21"/>
      <c r="Q69" s="21"/>
      <c r="R69" s="21"/>
      <c r="S69" s="21"/>
      <c r="T69" s="21"/>
    </row>
    <row r="70" spans="7:20" ht="19.5">
      <c r="G70" s="9">
        <v>69</v>
      </c>
      <c r="H70" s="23">
        <v>42590</v>
      </c>
      <c r="J70" s="104">
        <f>IF('DA S0FTWARE'!R18=" ",_________,'DA S0FTWARE'!R18)</f>
        <v>0</v>
      </c>
      <c r="K70" s="104"/>
      <c r="L70" s="104"/>
      <c r="M70" s="30"/>
      <c r="N70" s="21" t="str">
        <f>IF('DA S0FTWARE'!R18=0,N67,'DA S0FTWARE'!R18)</f>
        <v>_______</v>
      </c>
      <c r="O70" s="21" t="str">
        <f>IF('DA S0FTWARE'!R18=J64,N67,J64)</f>
        <v>_______</v>
      </c>
      <c r="P70" s="21"/>
      <c r="Q70" s="21"/>
      <c r="R70" s="21"/>
      <c r="S70" s="21"/>
      <c r="T70" s="21"/>
    </row>
    <row r="71" spans="7:20" ht="19.5">
      <c r="G71" s="9">
        <v>70</v>
      </c>
      <c r="H71" s="23">
        <v>43630</v>
      </c>
      <c r="J71" s="21"/>
      <c r="K71" s="21"/>
      <c r="L71" s="21"/>
      <c r="M71" s="21"/>
      <c r="N71" s="21"/>
      <c r="O71" s="21"/>
      <c r="P71" s="21"/>
      <c r="Q71" s="21"/>
      <c r="R71" s="21"/>
      <c r="S71" s="21"/>
      <c r="T71" s="21"/>
    </row>
    <row r="72" spans="7:20" ht="19.5">
      <c r="G72" s="9">
        <v>71</v>
      </c>
      <c r="H72" s="23">
        <v>44740</v>
      </c>
      <c r="J72" s="21"/>
      <c r="K72" s="21"/>
      <c r="L72" s="21"/>
      <c r="M72" s="21"/>
      <c r="N72" s="21"/>
      <c r="O72" s="21"/>
      <c r="P72" s="21"/>
      <c r="Q72" s="21"/>
      <c r="R72" s="21"/>
      <c r="S72" s="21"/>
      <c r="T72" s="21"/>
    </row>
    <row r="73" spans="7:20" ht="19.5">
      <c r="G73" s="9">
        <v>72</v>
      </c>
      <c r="H73" s="23">
        <v>45850</v>
      </c>
      <c r="J73" s="21"/>
      <c r="K73" s="21"/>
      <c r="L73" s="21"/>
      <c r="M73" s="21"/>
      <c r="N73" s="21"/>
      <c r="O73" s="21"/>
      <c r="P73" s="21"/>
      <c r="Q73" s="21"/>
      <c r="R73" s="21"/>
      <c r="S73" s="21"/>
      <c r="T73" s="21"/>
    </row>
    <row r="74" spans="7:20" ht="19.5">
      <c r="G74" s="9">
        <v>73</v>
      </c>
      <c r="H74" s="23">
        <v>46960</v>
      </c>
    </row>
    <row r="75" spans="7:20" ht="19.5">
      <c r="G75" s="9">
        <v>74</v>
      </c>
      <c r="H75" s="23">
        <v>48160</v>
      </c>
    </row>
    <row r="76" spans="7:20" ht="19.5">
      <c r="G76" s="9">
        <v>75</v>
      </c>
      <c r="H76" s="23">
        <v>49360</v>
      </c>
    </row>
    <row r="77" spans="7:20" ht="19.5">
      <c r="G77" s="9">
        <v>76</v>
      </c>
      <c r="H77" s="23">
        <v>50560</v>
      </c>
    </row>
    <row r="78" spans="7:20" ht="19.5">
      <c r="G78" s="9">
        <v>77</v>
      </c>
      <c r="H78" s="23">
        <v>51760</v>
      </c>
    </row>
    <row r="79" spans="7:20" ht="19.5">
      <c r="G79" s="9">
        <v>78</v>
      </c>
      <c r="H79" s="23">
        <v>53060</v>
      </c>
    </row>
    <row r="80" spans="7:20" ht="19.5">
      <c r="G80" s="9">
        <v>79</v>
      </c>
      <c r="H80" s="23">
        <v>54360</v>
      </c>
    </row>
    <row r="81" spans="7:8" ht="19.5">
      <c r="G81" s="9">
        <v>80</v>
      </c>
      <c r="H81" s="23">
        <v>55660</v>
      </c>
    </row>
  </sheetData>
  <sheetProtection password="CF42" sheet="1" objects="1" scenarios="1" selectLockedCells="1"/>
  <mergeCells count="4">
    <mergeCell ref="K7:L7"/>
    <mergeCell ref="O7:P7"/>
    <mergeCell ref="J70:L70"/>
    <mergeCell ref="C14:D14"/>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sheetPr codeName="Sheet3"/>
  <dimension ref="B1:E10"/>
  <sheetViews>
    <sheetView showGridLines="0" zoomScale="130" zoomScaleNormal="130" workbookViewId="0">
      <selection activeCell="B8" sqref="B8"/>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33" t="s">
        <v>63</v>
      </c>
      <c r="C1" s="34"/>
      <c r="D1" s="39"/>
      <c r="E1" s="39"/>
    </row>
    <row r="2" spans="2:5">
      <c r="B2" s="33" t="s">
        <v>64</v>
      </c>
      <c r="C2" s="34"/>
      <c r="D2" s="39"/>
      <c r="E2" s="39"/>
    </row>
    <row r="3" spans="2:5">
      <c r="B3" s="35"/>
      <c r="C3" s="35"/>
      <c r="D3" s="40"/>
      <c r="E3" s="40"/>
    </row>
    <row r="4" spans="2:5" ht="38.25">
      <c r="B4" s="36" t="s">
        <v>65</v>
      </c>
      <c r="C4" s="35"/>
      <c r="D4" s="40"/>
      <c r="E4" s="40"/>
    </row>
    <row r="5" spans="2:5">
      <c r="B5" s="35"/>
      <c r="C5" s="35"/>
      <c r="D5" s="40"/>
      <c r="E5" s="40"/>
    </row>
    <row r="6" spans="2:5">
      <c r="B6" s="33" t="s">
        <v>66</v>
      </c>
      <c r="C6" s="34"/>
      <c r="D6" s="39"/>
      <c r="E6" s="41" t="s">
        <v>67</v>
      </c>
    </row>
    <row r="7" spans="2:5" ht="13.5" thickBot="1">
      <c r="B7" s="35"/>
      <c r="C7" s="35"/>
      <c r="D7" s="40"/>
      <c r="E7" s="40"/>
    </row>
    <row r="8" spans="2:5" ht="39" thickBot="1">
      <c r="B8" s="37" t="s">
        <v>68</v>
      </c>
      <c r="C8" s="38"/>
      <c r="D8" s="42"/>
      <c r="E8" s="43">
        <v>38</v>
      </c>
    </row>
    <row r="9" spans="2:5">
      <c r="B9" s="35"/>
      <c r="C9" s="35"/>
      <c r="D9" s="40"/>
      <c r="E9" s="40"/>
    </row>
    <row r="10" spans="2:5">
      <c r="B10" s="35"/>
      <c r="C10" s="35"/>
      <c r="D10" s="40"/>
      <c r="E10"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 S0FTWARE</vt:lpstr>
      <vt:lpstr>'DA S0FTWARE'!Print_Area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JAGADISH</cp:lastModifiedBy>
  <cp:lastPrinted>2011-08-11T14:29:45Z</cp:lastPrinted>
  <dcterms:created xsi:type="dcterms:W3CDTF">1996-10-14T23:33:28Z</dcterms:created>
  <dcterms:modified xsi:type="dcterms:W3CDTF">2011-08-11T14:30:32Z</dcterms:modified>
</cp:coreProperties>
</file>